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Default ContentType="application/vnd.openxmlformats-officedocument.vmlDrawing" Extension="vml"/>
  <Default ContentType="image/jpeg" Extension="jpeg"/>
  <Default ContentType="image/png" Extension="pn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8370" tabRatio="1000" activeTab="2"/>
  </bookViews>
  <sheets>
    <sheet name="型号" sheetId="1" r:id="rId1"/>
    <sheet name="图片" sheetId="2" r:id="rId2"/>
    <sheet name="订货单" sheetId="3" r:id="rId3"/>
    <sheet name="发货单" sheetId="4" r:id="rId4"/>
  </sheets>
  <definedNames>
    <definedName name="_xlnm.Print_Area" localSheetId="2">订货单!$A$1:$L$38</definedName>
    <definedName name="_xlnm.Print_Area" localSheetId="3">发货单!$A$1:$Q$26</definedName>
  </definedNames>
  <calcPr calcId="144525" concurrentCalc="0"/>
</workbook>
</file>

<file path=xl/sharedStrings.xml><?xml version="1.0" encoding="utf-8"?>
<sst xmlns="http://schemas.openxmlformats.org/spreadsheetml/2006/main" count="124">
  <si>
    <t>乐为美术积木 3C认证型号 商品名称 商品条码 订货号 包装尺寸 净重 毛重 粒数 颜色 建议零售价 玩具图片 装箱数 最小订量     销售建议关键词</t>
  </si>
  <si>
    <t>单位：人民币，元</t>
  </si>
  <si>
    <t>序号</t>
  </si>
  <si>
    <t>玩具名称</t>
  </si>
  <si>
    <t>3C认证型号</t>
  </si>
  <si>
    <t>粒数</t>
  </si>
  <si>
    <t>商品条码</t>
  </si>
  <si>
    <t>订货号</t>
  </si>
  <si>
    <t>包装尺寸毫米</t>
  </si>
  <si>
    <t>包装体积立方米</t>
  </si>
  <si>
    <t>净重   千克</t>
  </si>
  <si>
    <t>毛重   千克</t>
  </si>
  <si>
    <t>建议   零售价</t>
  </si>
  <si>
    <t>玩具说明</t>
  </si>
  <si>
    <t>玩具图片</t>
  </si>
  <si>
    <t>销售建议关键词</t>
  </si>
  <si>
    <t>乐为塑菱</t>
  </si>
  <si>
    <t>LWSL-TE599</t>
  </si>
  <si>
    <t>599粒</t>
  </si>
  <si>
    <t>00092</t>
  </si>
  <si>
    <t>227*227*60</t>
  </si>
  <si>
    <t>乐为塑菱精品装</t>
  </si>
  <si>
    <t>高端商场，礼品，礼尚往来（送礼送聪明）</t>
  </si>
  <si>
    <t>LWSL523</t>
  </si>
  <si>
    <t>523粒</t>
  </si>
  <si>
    <t>乐为塑菱三合一包装</t>
  </si>
  <si>
    <t>高端商场，玩具礼品，多合一精品装，心灵手巧，礼尚往来（送礼送聪明）</t>
  </si>
  <si>
    <t>乐为魔珠</t>
  </si>
  <si>
    <t>LWMZ-XM500</t>
  </si>
  <si>
    <t>500粒</t>
  </si>
  <si>
    <t>00108</t>
  </si>
  <si>
    <t>乐为魔珠精品装</t>
  </si>
  <si>
    <t>LWMZ296</t>
  </si>
  <si>
    <t>296粒</t>
  </si>
  <si>
    <t>乐为魔珠三合一包装</t>
  </si>
  <si>
    <t>乐为大魔珠</t>
  </si>
  <si>
    <t>LWMZ253D</t>
  </si>
  <si>
    <t>253粒</t>
  </si>
  <si>
    <t>330*245*185</t>
  </si>
  <si>
    <t>乐为大魔珠三合一包装</t>
  </si>
  <si>
    <t>LWMZ296D</t>
  </si>
  <si>
    <t>LWMZ332D</t>
  </si>
  <si>
    <t>280粒</t>
  </si>
  <si>
    <t>LWMZ350D</t>
  </si>
  <si>
    <t>329粒</t>
  </si>
  <si>
    <t>LWMZ1000D</t>
  </si>
  <si>
    <t>1000粒</t>
  </si>
  <si>
    <t>490*410*160</t>
  </si>
  <si>
    <t>乐为大魔珠幼教装</t>
  </si>
  <si>
    <t>幼儿园，美术培训机构，心灵手巧，爱拼更聪明，互动更欢乐</t>
  </si>
  <si>
    <t>顺颂商祺！欢迎联系！</t>
  </si>
  <si>
    <t>厦门乐为坊玩具有限公司</t>
  </si>
  <si>
    <t>董事：林华龙 13328318872</t>
  </si>
  <si>
    <t>地址：厦门市思明区霞溪路138号之1单元</t>
  </si>
  <si>
    <t>邮编：361003</t>
  </si>
  <si>
    <t>电话：0592-2028610</t>
  </si>
  <si>
    <t>开户行：中国农业银行厦门思明支行</t>
  </si>
  <si>
    <t>账号：40342001040019452</t>
  </si>
  <si>
    <t>企业法人营业执照注册号：350203200212362</t>
  </si>
  <si>
    <t>组织机构代码证：69994564-8</t>
  </si>
  <si>
    <t>国税地税税务登记证：350203699945648</t>
  </si>
  <si>
    <t>电邮：toys@Loowi.com</t>
  </si>
  <si>
    <t>网址：www.Loowi.com</t>
  </si>
  <si>
    <t>乐为美术玩具之3C认证型号、商品条码、包装尺寸重量、建议零售价、销售关键词</t>
  </si>
  <si>
    <t>订货单</t>
  </si>
  <si>
    <t>买方：</t>
  </si>
  <si>
    <t>日期：</t>
  </si>
  <si>
    <t>YYYYMMDD</t>
  </si>
  <si>
    <t>1、买方盖章确认订单，传真到0592-2028610（自动接收）；卖方盖章确认订单，回传给买方。</t>
  </si>
  <si>
    <t>2、买方付款到卖方对公账户：www.Loowi.com/caiwu，卖方发货。</t>
  </si>
  <si>
    <t>3、本订货单按___折计算。</t>
  </si>
  <si>
    <t>4、首次订货，如不适销，卖方接受全部退换货；第二次订货起，卖方接受一半退换货。买方负责运费。</t>
  </si>
  <si>
    <t>5、乐为美术积木热销型号图文资料，详见网页：www.Loowi.com/rexiao</t>
  </si>
  <si>
    <t>6、买方未经卖方书面授权许可，不得擅自在淘宝等网店销售乐为美术积木。</t>
  </si>
  <si>
    <t>包装体积：</t>
  </si>
  <si>
    <t>立方米</t>
  </si>
  <si>
    <t>输入盒数后，表格将自动计算出总体积</t>
  </si>
  <si>
    <t>毛重：</t>
  </si>
  <si>
    <t>千克</t>
  </si>
  <si>
    <t>输入盒数后，表格将自动计算出总毛重</t>
  </si>
  <si>
    <t>物流费用：</t>
  </si>
  <si>
    <t>元</t>
  </si>
  <si>
    <r>
      <rPr>
        <sz val="10"/>
        <color indexed="48"/>
        <rFont val="宋体"/>
        <charset val="134"/>
      </rPr>
      <t>█</t>
    </r>
    <r>
      <rPr>
        <sz val="10"/>
        <color indexed="48"/>
        <rFont val="微软雅黑"/>
        <charset val="134"/>
      </rPr>
      <t xml:space="preserve">到付  </t>
    </r>
    <r>
      <rPr>
        <sz val="10"/>
        <color indexed="48"/>
        <rFont val="宋体"/>
        <charset val="134"/>
      </rPr>
      <t>█</t>
    </r>
    <r>
      <rPr>
        <sz val="10"/>
        <color indexed="48"/>
        <rFont val="微软雅黑"/>
        <charset val="134"/>
      </rPr>
      <t>自提</t>
    </r>
  </si>
  <si>
    <t>签字/盖章</t>
  </si>
  <si>
    <t>卖方：厦门乐为坊玩具有限公司</t>
  </si>
  <si>
    <t>计算物流毛重体积，需要用到的数据：</t>
  </si>
  <si>
    <t>经办：</t>
  </si>
  <si>
    <t>经办：林华龙 13328318872</t>
  </si>
  <si>
    <t>乐为标准纸箱，490*410*260毫米，纸箱重量0.77千克</t>
  </si>
  <si>
    <t>腾讯QQ：</t>
  </si>
  <si>
    <t>腾讯：QQ 200928610</t>
  </si>
  <si>
    <t>乐为桶装纸箱，675*505*215毫米，纸箱重量0.89千克</t>
  </si>
  <si>
    <t>传真：</t>
  </si>
  <si>
    <t>传真：0592.2028610</t>
  </si>
  <si>
    <t>电邮：</t>
  </si>
  <si>
    <t>地址：</t>
  </si>
  <si>
    <t>此两列自动计算体积毛重</t>
  </si>
  <si>
    <t>供货折扣</t>
  </si>
  <si>
    <t>供货价</t>
  </si>
  <si>
    <t>件数</t>
  </si>
  <si>
    <t>小计</t>
  </si>
  <si>
    <t>体积小计</t>
  </si>
  <si>
    <t>毛重小计</t>
  </si>
  <si>
    <t>乐为样品包</t>
  </si>
  <si>
    <t>www.Loowi.com/yangpin</t>
  </si>
  <si>
    <t>人民币合计：</t>
  </si>
  <si>
    <t>发货单</t>
  </si>
  <si>
    <t>卖方留存联</t>
  </si>
  <si>
    <t>仓储留存联</t>
  </si>
  <si>
    <t>买方留存联</t>
  </si>
  <si>
    <t>总计：</t>
  </si>
  <si>
    <t>卖方业务：</t>
  </si>
  <si>
    <t>卖方批准：</t>
  </si>
  <si>
    <t>卖方仓库：</t>
  </si>
  <si>
    <t>买方采购：</t>
  </si>
  <si>
    <t>卖方财务：</t>
  </si>
  <si>
    <t>买方签收：</t>
  </si>
  <si>
    <t>买方仓库：</t>
  </si>
  <si>
    <t>买方财务：</t>
  </si>
  <si>
    <t>收货人：</t>
  </si>
  <si>
    <t>收货公司：</t>
  </si>
  <si>
    <t>收货地址：</t>
  </si>
  <si>
    <t>物流说明：</t>
  </si>
  <si>
    <t>默认德邦物流，到付，自提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</si>
</sst>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177" formatCode="0_ "/>
    <numFmt numFmtId="178" formatCode="0.000_ "/>
    <numFmt numFmtId="179" formatCode="0.00000_ "/>
  </numFmts>
  <fonts count="22"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16"/>
      <name val="微软雅黑"/>
      <charset val="134"/>
    </font>
    <font>
      <sz val="18"/>
      <name val="微软雅黑"/>
      <charset val="134"/>
    </font>
    <font>
      <sz val="22"/>
      <name val="微软雅黑"/>
      <charset val="134"/>
    </font>
    <font>
      <sz val="16"/>
      <color indexed="8"/>
      <name val="微软雅黑"/>
      <charset val="134"/>
    </font>
    <font>
      <sz val="18"/>
      <color indexed="8"/>
      <name val="微软雅黑"/>
      <charset val="134"/>
    </font>
    <font>
      <sz val="10"/>
      <color indexed="63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10"/>
      <name val="微软雅黑"/>
      <charset val="134"/>
    </font>
    <font>
      <sz val="10"/>
      <color indexed="48"/>
      <name val="微软雅黑"/>
      <charset val="134"/>
    </font>
    <font>
      <sz val="11"/>
      <color indexed="48"/>
      <name val="微软雅黑"/>
      <charset val="134"/>
    </font>
    <font>
      <sz val="10"/>
      <color indexed="4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微软雅黑"/>
      <charset val="134"/>
    </font>
    <font>
      <sz val="10.5"/>
      <color indexed="8"/>
      <name val="微软雅黑"/>
      <charset val="134"/>
    </font>
    <font>
      <sz val="9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51"/>
      </left>
      <right/>
      <top/>
      <bottom/>
      <diagonal/>
    </border>
  </borders>
  <cellStyleXfs count="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1" fillId="2" borderId="0" xfId="0" applyNumberFormat="1" applyFont="1" applyFill="1">
      <alignment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right" vertical="center"/>
    </xf>
    <xf numFmtId="0" fontId="10" fillId="0" borderId="0" xfId="0" applyNumberFormat="1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Alignment="1">
      <alignment horizontal="left"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right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right" vertical="center"/>
    </xf>
    <xf numFmtId="0" fontId="8" fillId="0" borderId="2" xfId="0" applyNumberFormat="1" applyFont="1" applyBorder="1">
      <alignment vertical="center"/>
    </xf>
    <xf numFmtId="0" fontId="8" fillId="0" borderId="8" xfId="0" applyNumberFormat="1" applyFont="1" applyBorder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>
      <alignment vertical="center"/>
    </xf>
    <xf numFmtId="0" fontId="8" fillId="0" borderId="4" xfId="0" applyNumberFormat="1" applyFont="1" applyFill="1" applyBorder="1">
      <alignment vertical="center"/>
    </xf>
    <xf numFmtId="0" fontId="8" fillId="0" borderId="9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>
      <alignment vertical="center"/>
    </xf>
    <xf numFmtId="0" fontId="1" fillId="3" borderId="0" xfId="0" applyNumberFormat="1" applyFont="1" applyFill="1" applyBorder="1" applyAlignment="1">
      <alignment vertical="center"/>
    </xf>
    <xf numFmtId="0" fontId="6" fillId="4" borderId="0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right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right" vertical="center"/>
    </xf>
    <xf numFmtId="177" fontId="17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vertical="center" wrapText="1"/>
    </xf>
  </cellXfs>
  <cellStyles count="11">
    <cellStyle name="常规" xfId="0" builtinId="0"/>
    <cellStyle name="千位分隔" xfId="1" builtinId="3"/>
    <cellStyle name="常规_Loowi 乐为" xfId="2"/>
    <cellStyle name="货币" xfId="3" builtinId="4"/>
    <cellStyle name="常规_Sheet1_1" xfId="4"/>
    <cellStyle name="千位分隔[0]" xfId="5" builtinId="6"/>
    <cellStyle name="百分比" xfId="6" builtinId="5"/>
    <cellStyle name="常规_乐为Loowi" xfId="7"/>
    <cellStyle name="货币[0]" xfId="8" builtinId="7"/>
    <cellStyle name="超链接" xfId="9" builtinId="8"/>
    <cellStyle name="已访问的超链接" xfId="10" builtinId="9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jpeg"/><Relationship Id="rId7" Type="http://schemas.openxmlformats.org/officeDocument/2006/relationships/image" Target="../media/image8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0" Type="http://schemas.openxmlformats.org/officeDocument/2006/relationships/image" Target="../media/image1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drawings/drawing2.xml><?xml version="1.0" encoding="utf-8"?>
<xdr:wsDr xmlns:a="http://schemas.openxmlformats.org/drawingml/2006/main" xmlns:xdr="http://schemas.openxmlformats.org/drawingml/2006/spreadsheetDrawing"/>
</file>

<file path=xl/drawings/drawing3.xml><?xml version="1.0" encoding="utf-8"?>
<xdr:wsDr xmlns:a="http://schemas.openxmlformats.org/drawingml/2006/main" xmlns:xdr="http://schemas.openxmlformats.org/drawingml/2006/spreadsheetDrawing"/>
</file>

<file path=xl/drawings/drawing4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oowi.com/yangpin" TargetMode="Externa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A1:N33"/>
  <sheetViews>
    <sheetView workbookViewId="0">
      <selection activeCell="D1" sqref="D1:N5"/>
    </sheetView>
  </sheetViews>
  <sheetFormatPr defaultColWidth="9" defaultRowHeight="15" customHeight="1"/>
  <cols>
    <col min="1" max="1" width="4.425" style="5" customWidth="1"/>
    <col min="2" max="2" width="10.625" style="5" customWidth="1"/>
    <col min="3" max="3" width="15.625" style="5" customWidth="1"/>
    <col min="4" max="4" width="7.125" style="5" customWidth="1"/>
    <col min="5" max="5" width="16.625" style="5" customWidth="1"/>
    <col min="6" max="6" width="6.625" style="5" customWidth="1"/>
    <col min="7" max="7" width="12.625" style="5" customWidth="1"/>
    <col min="8" max="8" width="8.625" style="5" customWidth="1"/>
    <col min="9" max="11" width="6.625" style="5" customWidth="1"/>
    <col min="12" max="12" width="37.625" style="5" customWidth="1"/>
    <col min="13" max="13" width="10.625" style="5" customWidth="1"/>
    <col min="14" max="14" width="58.625" style="5" customWidth="1"/>
    <col min="15" max="250" width="9" style="5" customWidth="1"/>
  </cols>
  <sheetData>
    <row r="1" ht="20" customHeight="1" spans="1:14">
      <c r="A1" s="69"/>
      <c r="B1" s="69"/>
      <c r="C1" s="69"/>
      <c r="D1" s="88" t="s">
        <v>0</v>
      </c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20" customHeight="1" spans="1:14">
      <c r="A2" s="69"/>
      <c r="B2" s="69"/>
      <c r="C2" s="69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="5" customFormat="1" ht="20" customHeight="1" spans="1:14">
      <c r="A3" s="69"/>
      <c r="B3" s="69"/>
      <c r="C3" s="69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ht="20" customHeight="1" spans="1:14">
      <c r="A4" s="69"/>
      <c r="B4" s="69"/>
      <c r="C4" s="69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ht="20" customHeight="1" spans="1:14">
      <c r="A5" s="69"/>
      <c r="B5" s="69"/>
      <c r="C5" s="69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="5" customFormat="1" ht="20" customHeight="1" spans="1:12">
      <c r="A6" s="71"/>
      <c r="B6" s="71"/>
      <c r="C6" s="71"/>
      <c r="D6" s="71"/>
      <c r="E6" s="71"/>
      <c r="F6" s="71"/>
      <c r="G6" s="71"/>
      <c r="H6" s="71"/>
      <c r="I6" s="71"/>
      <c r="J6" s="71"/>
      <c r="K6" s="82"/>
      <c r="L6" s="89" t="s">
        <v>1</v>
      </c>
    </row>
    <row r="7" s="5" customFormat="1" ht="33" customHeight="1" spans="1:14">
      <c r="A7" s="16" t="s">
        <v>2</v>
      </c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90" t="s">
        <v>13</v>
      </c>
      <c r="M7" s="16" t="s">
        <v>14</v>
      </c>
      <c r="N7" s="16" t="s">
        <v>15</v>
      </c>
    </row>
    <row r="8" s="5" customFormat="1" ht="17.25" spans="1:14">
      <c r="A8" s="17">
        <v>1</v>
      </c>
      <c r="B8" s="17" t="s">
        <v>16</v>
      </c>
      <c r="C8" s="19" t="s">
        <v>17</v>
      </c>
      <c r="D8" s="45" t="s">
        <v>18</v>
      </c>
      <c r="E8" s="72">
        <v>6953123800092</v>
      </c>
      <c r="F8" s="73" t="s">
        <v>19</v>
      </c>
      <c r="G8" s="17" t="s">
        <v>20</v>
      </c>
      <c r="H8" s="74">
        <f t="shared" ref="H8:H11" si="0">227*227*60/1000000000</f>
        <v>0.00309174</v>
      </c>
      <c r="I8" s="84">
        <f>280/1000</f>
        <v>0.28</v>
      </c>
      <c r="J8" s="84">
        <f>475/1000</f>
        <v>0.475</v>
      </c>
      <c r="K8" s="17">
        <v>268</v>
      </c>
      <c r="L8" s="85" t="s">
        <v>21</v>
      </c>
      <c r="M8" s="85"/>
      <c r="N8" s="85" t="s">
        <v>22</v>
      </c>
    </row>
    <row r="9" s="5" customFormat="1" ht="17.25" spans="1:14">
      <c r="A9" s="16">
        <v>2</v>
      </c>
      <c r="B9" s="16" t="s">
        <v>16</v>
      </c>
      <c r="C9" s="21" t="s">
        <v>23</v>
      </c>
      <c r="D9" s="75" t="s">
        <v>24</v>
      </c>
      <c r="E9" s="72">
        <v>6953123852312</v>
      </c>
      <c r="F9" s="16">
        <v>52312</v>
      </c>
      <c r="G9" s="16" t="s">
        <v>20</v>
      </c>
      <c r="H9" s="74">
        <f>227*227*60/1000000000</f>
        <v>0.00309174</v>
      </c>
      <c r="I9" s="16">
        <f>245/1000</f>
        <v>0.245</v>
      </c>
      <c r="J9" s="86">
        <f>450/1000</f>
        <v>0.45</v>
      </c>
      <c r="K9" s="16">
        <v>220</v>
      </c>
      <c r="L9" s="21" t="s">
        <v>25</v>
      </c>
      <c r="M9" s="16"/>
      <c r="N9" s="87" t="s">
        <v>26</v>
      </c>
    </row>
    <row r="10" s="5" customFormat="1" customHeight="1" spans="1:14">
      <c r="A10" s="17">
        <v>3</v>
      </c>
      <c r="B10" s="76" t="s">
        <v>27</v>
      </c>
      <c r="C10" s="77" t="s">
        <v>28</v>
      </c>
      <c r="D10" s="78" t="s">
        <v>29</v>
      </c>
      <c r="E10" s="79">
        <v>6953123800108</v>
      </c>
      <c r="F10" s="80" t="s">
        <v>30</v>
      </c>
      <c r="G10" s="76" t="s">
        <v>20</v>
      </c>
      <c r="H10" s="74">
        <f>227*227*60/1000000000</f>
        <v>0.00309174</v>
      </c>
      <c r="I10" s="47">
        <f>447/1000</f>
        <v>0.447</v>
      </c>
      <c r="J10" s="47">
        <f>622/1000</f>
        <v>0.622</v>
      </c>
      <c r="K10" s="76">
        <v>228</v>
      </c>
      <c r="L10" s="91" t="s">
        <v>31</v>
      </c>
      <c r="M10" s="92"/>
      <c r="N10" s="92" t="s">
        <v>22</v>
      </c>
    </row>
    <row r="11" s="5" customFormat="1" ht="17.25" spans="1:14">
      <c r="A11" s="16">
        <v>4</v>
      </c>
      <c r="B11" s="16" t="s">
        <v>27</v>
      </c>
      <c r="C11" s="21" t="s">
        <v>32</v>
      </c>
      <c r="D11" s="75" t="s">
        <v>33</v>
      </c>
      <c r="E11" s="72">
        <v>6953123829611</v>
      </c>
      <c r="F11" s="16">
        <v>29611</v>
      </c>
      <c r="G11" s="16" t="s">
        <v>20</v>
      </c>
      <c r="H11" s="74">
        <f>227*227*60/1000000000</f>
        <v>0.00309174</v>
      </c>
      <c r="I11" s="86">
        <f>262/1000</f>
        <v>0.262</v>
      </c>
      <c r="J11" s="86">
        <f>450/1000</f>
        <v>0.45</v>
      </c>
      <c r="K11" s="16">
        <v>129</v>
      </c>
      <c r="L11" s="21" t="s">
        <v>34</v>
      </c>
      <c r="M11" s="16"/>
      <c r="N11" s="87" t="s">
        <v>26</v>
      </c>
    </row>
    <row r="12" s="5" customFormat="1" ht="17.25" spans="1:14">
      <c r="A12" s="17">
        <v>5</v>
      </c>
      <c r="B12" s="16" t="s">
        <v>35</v>
      </c>
      <c r="C12" s="21" t="s">
        <v>36</v>
      </c>
      <c r="D12" s="75" t="s">
        <v>37</v>
      </c>
      <c r="E12" s="72">
        <v>6953123825323</v>
      </c>
      <c r="F12" s="16">
        <v>25323</v>
      </c>
      <c r="G12" s="16" t="s">
        <v>38</v>
      </c>
      <c r="H12" s="74">
        <f t="shared" ref="H12:H15" si="1">330*245*185/1000000000</f>
        <v>0.01495725</v>
      </c>
      <c r="I12" s="86">
        <f>1349/1000</f>
        <v>1.349</v>
      </c>
      <c r="J12" s="86">
        <f>1899/1000</f>
        <v>1.899</v>
      </c>
      <c r="K12" s="16">
        <v>288</v>
      </c>
      <c r="L12" s="21" t="s">
        <v>39</v>
      </c>
      <c r="M12" s="16"/>
      <c r="N12" s="87" t="s">
        <v>26</v>
      </c>
    </row>
    <row r="13" s="5" customFormat="1" ht="17.25" spans="1:14">
      <c r="A13" s="16">
        <v>6</v>
      </c>
      <c r="B13" s="16" t="s">
        <v>35</v>
      </c>
      <c r="C13" s="21" t="s">
        <v>40</v>
      </c>
      <c r="D13" s="75" t="s">
        <v>33</v>
      </c>
      <c r="E13" s="72">
        <v>6953123829628</v>
      </c>
      <c r="F13" s="16">
        <v>29628</v>
      </c>
      <c r="G13" s="16" t="s">
        <v>38</v>
      </c>
      <c r="H13" s="74">
        <f>330*245*185/1000000000</f>
        <v>0.01495725</v>
      </c>
      <c r="I13" s="86">
        <f>1575/1000</f>
        <v>1.575</v>
      </c>
      <c r="J13" s="86">
        <f>2125/1000</f>
        <v>2.125</v>
      </c>
      <c r="K13" s="16">
        <v>318</v>
      </c>
      <c r="L13" s="21" t="s">
        <v>39</v>
      </c>
      <c r="M13" s="16"/>
      <c r="N13" s="87" t="s">
        <v>26</v>
      </c>
    </row>
    <row r="14" s="5" customFormat="1" ht="17.25" spans="1:14">
      <c r="A14" s="17">
        <v>7</v>
      </c>
      <c r="B14" s="16" t="s">
        <v>35</v>
      </c>
      <c r="C14" s="21" t="s">
        <v>41</v>
      </c>
      <c r="D14" s="81" t="s">
        <v>42</v>
      </c>
      <c r="E14" s="72">
        <v>6953123833229</v>
      </c>
      <c r="F14" s="16">
        <v>33229</v>
      </c>
      <c r="G14" s="16" t="s">
        <v>38</v>
      </c>
      <c r="H14" s="74">
        <f>330*245*185/1000000000</f>
        <v>0.01495725</v>
      </c>
      <c r="I14" s="86">
        <f>1496/1000</f>
        <v>1.496</v>
      </c>
      <c r="J14" s="86">
        <f>2046/1000</f>
        <v>2.046</v>
      </c>
      <c r="K14" s="16">
        <v>312</v>
      </c>
      <c r="L14" s="21" t="s">
        <v>39</v>
      </c>
      <c r="M14" s="16"/>
      <c r="N14" s="87" t="s">
        <v>26</v>
      </c>
    </row>
    <row r="15" s="5" customFormat="1" ht="17.25" spans="1:14">
      <c r="A15" s="16">
        <v>8</v>
      </c>
      <c r="B15" s="16" t="s">
        <v>35</v>
      </c>
      <c r="C15" s="21" t="s">
        <v>43</v>
      </c>
      <c r="D15" s="81" t="s">
        <v>44</v>
      </c>
      <c r="E15" s="72">
        <v>6953123835025</v>
      </c>
      <c r="F15" s="16">
        <v>35025</v>
      </c>
      <c r="G15" s="16" t="s">
        <v>38</v>
      </c>
      <c r="H15" s="74">
        <f>330*245*185/1000000000</f>
        <v>0.01495725</v>
      </c>
      <c r="I15" s="86">
        <f>1760/1000</f>
        <v>1.76</v>
      </c>
      <c r="J15" s="86">
        <f>2310/1000</f>
        <v>2.31</v>
      </c>
      <c r="K15" s="16">
        <v>350</v>
      </c>
      <c r="L15" s="21" t="s">
        <v>39</v>
      </c>
      <c r="M15" s="16"/>
      <c r="N15" s="87" t="s">
        <v>26</v>
      </c>
    </row>
    <row r="16" s="5" customFormat="1" ht="17.25" spans="1:14">
      <c r="A16" s="17">
        <v>9</v>
      </c>
      <c r="B16" s="16" t="s">
        <v>35</v>
      </c>
      <c r="C16" s="21" t="s">
        <v>45</v>
      </c>
      <c r="D16" s="75" t="s">
        <v>46</v>
      </c>
      <c r="E16" s="72">
        <v>6953123810015</v>
      </c>
      <c r="F16" s="16">
        <v>10015</v>
      </c>
      <c r="G16" s="16" t="s">
        <v>47</v>
      </c>
      <c r="H16" s="74">
        <f>490*410*160/1000000000</f>
        <v>0.032144</v>
      </c>
      <c r="I16" s="86">
        <v>5.365</v>
      </c>
      <c r="J16" s="86">
        <v>6.225</v>
      </c>
      <c r="K16" s="16">
        <v>800</v>
      </c>
      <c r="L16" s="21" t="s">
        <v>48</v>
      </c>
      <c r="M16" s="16"/>
      <c r="N16" s="87" t="s">
        <v>49</v>
      </c>
    </row>
    <row r="17" s="5" customFormat="1" ht="16.5" spans="1:14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="5" customFormat="1" ht="16.5" spans="1:14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="5" customFormat="1" ht="16.5" spans="1:14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="5" customFormat="1" ht="16.5" spans="1:14">
      <c r="A20" s="31" t="s">
        <v>50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N20" s="14"/>
    </row>
    <row r="21" s="5" customFormat="1" ht="16.5" spans="1:1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="5" customFormat="1" ht="16.5" spans="1:6">
      <c r="A22" s="31" t="s">
        <v>51</v>
      </c>
      <c r="B22" s="31"/>
      <c r="C22" s="31"/>
      <c r="D22" s="31"/>
      <c r="E22" s="31"/>
      <c r="F22" s="31"/>
    </row>
    <row r="23" s="5" customFormat="1" ht="16.5" spans="1:6">
      <c r="A23" s="31" t="s">
        <v>52</v>
      </c>
      <c r="B23" s="31"/>
      <c r="C23" s="31"/>
      <c r="D23" s="31"/>
      <c r="E23" s="31"/>
      <c r="F23" s="31"/>
    </row>
    <row r="24" customHeight="1" spans="1:6">
      <c r="A24" s="31" t="s">
        <v>53</v>
      </c>
      <c r="B24" s="31"/>
      <c r="C24" s="31"/>
      <c r="D24" s="31"/>
      <c r="E24" s="31"/>
      <c r="F24" s="31"/>
    </row>
    <row r="25" customHeight="1" spans="1:6">
      <c r="A25" s="31" t="s">
        <v>54</v>
      </c>
      <c r="B25" s="31"/>
      <c r="C25" s="31"/>
      <c r="D25" s="31"/>
      <c r="E25" s="31"/>
      <c r="F25" s="31"/>
    </row>
    <row r="26" customHeight="1" spans="1:6">
      <c r="A26" s="31" t="s">
        <v>55</v>
      </c>
      <c r="B26" s="31"/>
      <c r="C26" s="31"/>
      <c r="D26" s="31"/>
      <c r="E26" s="31"/>
      <c r="F26" s="31"/>
    </row>
    <row r="27" customHeight="1" spans="1:6">
      <c r="A27" s="31" t="s">
        <v>56</v>
      </c>
      <c r="B27" s="31"/>
      <c r="C27" s="31"/>
      <c r="D27" s="31"/>
      <c r="E27" s="31"/>
      <c r="F27" s="31"/>
    </row>
    <row r="28" customHeight="1" spans="1:6">
      <c r="A28" s="31" t="s">
        <v>57</v>
      </c>
      <c r="B28" s="31"/>
      <c r="C28" s="31"/>
      <c r="D28" s="31"/>
      <c r="E28" s="31"/>
      <c r="F28" s="31"/>
    </row>
    <row r="29" customHeight="1" spans="1:6">
      <c r="A29" s="31" t="s">
        <v>58</v>
      </c>
      <c r="B29" s="31"/>
      <c r="C29" s="31"/>
      <c r="D29" s="31"/>
      <c r="E29" s="31"/>
      <c r="F29" s="31"/>
    </row>
    <row r="30" customHeight="1" spans="1:6">
      <c r="A30" s="31" t="s">
        <v>59</v>
      </c>
      <c r="B30" s="31"/>
      <c r="C30" s="31"/>
      <c r="D30" s="31"/>
      <c r="E30" s="31"/>
      <c r="F30" s="31"/>
    </row>
    <row r="31" customHeight="1" spans="1:1">
      <c r="A31" s="31" t="s">
        <v>60</v>
      </c>
    </row>
    <row r="32" customHeight="1" spans="1:1">
      <c r="A32" s="31" t="s">
        <v>61</v>
      </c>
    </row>
    <row r="33" customHeight="1" spans="1:1">
      <c r="A33" s="31" t="s">
        <v>62</v>
      </c>
    </row>
  </sheetData>
  <mergeCells count="2">
    <mergeCell ref="A6:K6"/>
    <mergeCell ref="D1:N5"/>
  </mergeCells>
  <pageMargins left="0.432638888888889" right="0.0777777777777778" top="0.229166666666667" bottom="0.379166666666667" header="0.179166666666667" footer="0.313888888888889"/>
  <pageSetup paperSize="9" orientation="landscape" horizont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6"/>
  <sheetViews>
    <sheetView workbookViewId="0">
      <selection activeCell="D1" sqref="D1:N5"/>
    </sheetView>
  </sheetViews>
  <sheetFormatPr defaultColWidth="9" defaultRowHeight="16.5"/>
  <cols>
    <col min="1" max="1" width="4.425" style="1" customWidth="1"/>
    <col min="2" max="2" width="10.625" style="1" customWidth="1"/>
    <col min="3" max="3" width="15.625" style="1" customWidth="1"/>
    <col min="4" max="4" width="7.125" style="1" customWidth="1"/>
    <col min="5" max="5" width="16.625" style="1" customWidth="1"/>
    <col min="6" max="6" width="6.625" style="1" customWidth="1"/>
    <col min="7" max="7" width="12.625" style="1" customWidth="1"/>
    <col min="8" max="8" width="8.625" style="1" customWidth="1"/>
    <col min="9" max="11" width="6.625" style="1" customWidth="1"/>
    <col min="12" max="12" width="37.625" style="1" customWidth="1"/>
    <col min="13" max="13" width="10.625" style="1" customWidth="1"/>
    <col min="14" max="14" width="58.625" style="1" customWidth="1"/>
    <col min="15" max="257" width="9" style="1"/>
  </cols>
  <sheetData>
    <row r="1" ht="20" customHeight="1" spans="1:14">
      <c r="A1" s="69"/>
      <c r="B1" s="69"/>
      <c r="C1" s="69"/>
      <c r="D1" s="70" t="s">
        <v>63</v>
      </c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0" customHeight="1" spans="1:14">
      <c r="A2" s="69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0" customHeight="1" spans="1:14">
      <c r="A3" s="69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ht="20" customHeight="1" spans="1:14">
      <c r="A4" s="69"/>
      <c r="B4" s="69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ht="20" customHeight="1" spans="1:14">
      <c r="A5" s="69"/>
      <c r="B5" s="69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ht="20" customHeight="1" spans="1:14">
      <c r="A6" s="71"/>
      <c r="B6" s="71"/>
      <c r="C6" s="71"/>
      <c r="D6" s="71"/>
      <c r="E6" s="71"/>
      <c r="F6" s="71"/>
      <c r="G6" s="71"/>
      <c r="H6" s="71"/>
      <c r="I6" s="71"/>
      <c r="J6" s="71"/>
      <c r="K6" s="82"/>
      <c r="L6" s="83" t="s">
        <v>1</v>
      </c>
      <c r="M6" s="5"/>
      <c r="N6" s="5"/>
    </row>
    <row r="7" ht="33" spans="1:14">
      <c r="A7" s="16" t="s">
        <v>2</v>
      </c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6" t="s">
        <v>14</v>
      </c>
      <c r="N7" s="16" t="s">
        <v>15</v>
      </c>
    </row>
    <row r="8" ht="60" customHeight="1" spans="1:14">
      <c r="A8" s="17">
        <v>1</v>
      </c>
      <c r="B8" s="17" t="s">
        <v>16</v>
      </c>
      <c r="C8" s="19" t="s">
        <v>17</v>
      </c>
      <c r="D8" s="45" t="s">
        <v>18</v>
      </c>
      <c r="E8" s="72">
        <v>6953123800092</v>
      </c>
      <c r="F8" s="73" t="s">
        <v>19</v>
      </c>
      <c r="G8" s="17" t="s">
        <v>20</v>
      </c>
      <c r="H8" s="74">
        <f t="shared" ref="H8:H11" si="0">227*227*60/1000000000</f>
        <v>0.00309174</v>
      </c>
      <c r="I8" s="84">
        <f>280/1000</f>
        <v>0.28</v>
      </c>
      <c r="J8" s="84">
        <f>475/1000</f>
        <v>0.475</v>
      </c>
      <c r="K8" s="17">
        <v>268</v>
      </c>
      <c r="L8" s="85" t="s">
        <v>21</v>
      </c>
      <c r="M8" s="85"/>
      <c r="N8" s="85" t="s">
        <v>22</v>
      </c>
    </row>
    <row r="9" ht="60" customHeight="1" spans="1:14">
      <c r="A9" s="16">
        <v>2</v>
      </c>
      <c r="B9" s="16" t="s">
        <v>16</v>
      </c>
      <c r="C9" s="21" t="s">
        <v>23</v>
      </c>
      <c r="D9" s="75" t="s">
        <v>24</v>
      </c>
      <c r="E9" s="72">
        <v>6953123852312</v>
      </c>
      <c r="F9" s="16">
        <v>52312</v>
      </c>
      <c r="G9" s="16" t="s">
        <v>20</v>
      </c>
      <c r="H9" s="74">
        <f>227*227*60/1000000000</f>
        <v>0.00309174</v>
      </c>
      <c r="I9" s="16">
        <f>245/1000</f>
        <v>0.245</v>
      </c>
      <c r="J9" s="86">
        <f>450/1000</f>
        <v>0.45</v>
      </c>
      <c r="K9" s="16">
        <v>220</v>
      </c>
      <c r="L9" s="21" t="s">
        <v>25</v>
      </c>
      <c r="M9" s="16"/>
      <c r="N9" s="87" t="s">
        <v>26</v>
      </c>
    </row>
    <row r="10" ht="60" customHeight="1" spans="1:14">
      <c r="A10" s="17">
        <v>1</v>
      </c>
      <c r="B10" s="76" t="s">
        <v>27</v>
      </c>
      <c r="C10" s="77" t="s">
        <v>28</v>
      </c>
      <c r="D10" s="78" t="s">
        <v>29</v>
      </c>
      <c r="E10" s="79">
        <v>6953123800108</v>
      </c>
      <c r="F10" s="80" t="s">
        <v>30</v>
      </c>
      <c r="G10" s="76" t="s">
        <v>20</v>
      </c>
      <c r="H10" s="74">
        <f>227*227*60/1000000000</f>
        <v>0.00309174</v>
      </c>
      <c r="I10" s="47">
        <f>447/1000</f>
        <v>0.447</v>
      </c>
      <c r="J10" s="47">
        <f>622/1000</f>
        <v>0.622</v>
      </c>
      <c r="K10" s="76">
        <v>228</v>
      </c>
      <c r="L10" s="87" t="s">
        <v>31</v>
      </c>
      <c r="M10" s="85"/>
      <c r="N10" s="85" t="s">
        <v>22</v>
      </c>
    </row>
    <row r="11" ht="60" customHeight="1" spans="1:14">
      <c r="A11" s="16">
        <v>2</v>
      </c>
      <c r="B11" s="16" t="s">
        <v>27</v>
      </c>
      <c r="C11" s="21" t="s">
        <v>32</v>
      </c>
      <c r="D11" s="75" t="s">
        <v>33</v>
      </c>
      <c r="E11" s="72">
        <v>6953123829611</v>
      </c>
      <c r="F11" s="16">
        <v>29611</v>
      </c>
      <c r="G11" s="16" t="s">
        <v>20</v>
      </c>
      <c r="H11" s="74">
        <f>227*227*60/1000000000</f>
        <v>0.00309174</v>
      </c>
      <c r="I11" s="86">
        <f>262/1000</f>
        <v>0.262</v>
      </c>
      <c r="J11" s="86">
        <f>450/1000</f>
        <v>0.45</v>
      </c>
      <c r="K11" s="16">
        <v>129</v>
      </c>
      <c r="L11" s="21" t="s">
        <v>34</v>
      </c>
      <c r="M11" s="16"/>
      <c r="N11" s="87" t="s">
        <v>26</v>
      </c>
    </row>
    <row r="12" ht="60" customHeight="1" spans="1:14">
      <c r="A12" s="16">
        <v>3</v>
      </c>
      <c r="B12" s="16" t="s">
        <v>35</v>
      </c>
      <c r="C12" s="21" t="s">
        <v>36</v>
      </c>
      <c r="D12" s="75" t="s">
        <v>37</v>
      </c>
      <c r="E12" s="72">
        <v>6953123825323</v>
      </c>
      <c r="F12" s="16">
        <v>25323</v>
      </c>
      <c r="G12" s="16" t="s">
        <v>38</v>
      </c>
      <c r="H12" s="74">
        <f t="shared" ref="H12:H15" si="1">330*245*185/1000000000</f>
        <v>0.01495725</v>
      </c>
      <c r="I12" s="86">
        <f>1349/1000</f>
        <v>1.349</v>
      </c>
      <c r="J12" s="86">
        <f>1899/1000</f>
        <v>1.899</v>
      </c>
      <c r="K12" s="16">
        <v>288</v>
      </c>
      <c r="L12" s="21" t="s">
        <v>39</v>
      </c>
      <c r="M12" s="16"/>
      <c r="N12" s="87" t="s">
        <v>26</v>
      </c>
    </row>
    <row r="13" ht="60" customHeight="1" spans="1:14">
      <c r="A13" s="16">
        <v>4</v>
      </c>
      <c r="B13" s="16" t="s">
        <v>35</v>
      </c>
      <c r="C13" s="21" t="s">
        <v>40</v>
      </c>
      <c r="D13" s="75" t="s">
        <v>33</v>
      </c>
      <c r="E13" s="72">
        <v>6953123829628</v>
      </c>
      <c r="F13" s="16">
        <v>29628</v>
      </c>
      <c r="G13" s="16" t="s">
        <v>38</v>
      </c>
      <c r="H13" s="74">
        <f>330*245*185/1000000000</f>
        <v>0.01495725</v>
      </c>
      <c r="I13" s="86">
        <f>1575/1000</f>
        <v>1.575</v>
      </c>
      <c r="J13" s="86">
        <f>2125/1000</f>
        <v>2.125</v>
      </c>
      <c r="K13" s="16">
        <v>318</v>
      </c>
      <c r="L13" s="21" t="s">
        <v>39</v>
      </c>
      <c r="M13" s="16"/>
      <c r="N13" s="87" t="s">
        <v>26</v>
      </c>
    </row>
    <row r="14" ht="60" customHeight="1" spans="1:14">
      <c r="A14" s="16">
        <v>5</v>
      </c>
      <c r="B14" s="16" t="s">
        <v>35</v>
      </c>
      <c r="C14" s="21" t="s">
        <v>41</v>
      </c>
      <c r="D14" s="81" t="s">
        <v>42</v>
      </c>
      <c r="E14" s="72">
        <v>6953123833229</v>
      </c>
      <c r="F14" s="16">
        <v>33229</v>
      </c>
      <c r="G14" s="16" t="s">
        <v>38</v>
      </c>
      <c r="H14" s="74">
        <f>330*245*185/1000000000</f>
        <v>0.01495725</v>
      </c>
      <c r="I14" s="86">
        <f>1496/1000</f>
        <v>1.496</v>
      </c>
      <c r="J14" s="86">
        <f>2046/1000</f>
        <v>2.046</v>
      </c>
      <c r="K14" s="16">
        <v>312</v>
      </c>
      <c r="L14" s="21" t="s">
        <v>39</v>
      </c>
      <c r="M14" s="16"/>
      <c r="N14" s="87" t="s">
        <v>26</v>
      </c>
    </row>
    <row r="15" ht="60" customHeight="1" spans="1:14">
      <c r="A15" s="16">
        <v>6</v>
      </c>
      <c r="B15" s="16" t="s">
        <v>35</v>
      </c>
      <c r="C15" s="21" t="s">
        <v>43</v>
      </c>
      <c r="D15" s="81" t="s">
        <v>44</v>
      </c>
      <c r="E15" s="72">
        <v>6953123835025</v>
      </c>
      <c r="F15" s="16">
        <v>35025</v>
      </c>
      <c r="G15" s="16" t="s">
        <v>38</v>
      </c>
      <c r="H15" s="74">
        <f>330*245*185/1000000000</f>
        <v>0.01495725</v>
      </c>
      <c r="I15" s="86">
        <f>1760/1000</f>
        <v>1.76</v>
      </c>
      <c r="J15" s="86">
        <f>2310/1000</f>
        <v>2.31</v>
      </c>
      <c r="K15" s="16">
        <v>350</v>
      </c>
      <c r="L15" s="21" t="s">
        <v>39</v>
      </c>
      <c r="M15" s="16"/>
      <c r="N15" s="87" t="s">
        <v>26</v>
      </c>
    </row>
    <row r="16" ht="60" customHeight="1" spans="1:14">
      <c r="A16" s="16">
        <v>7</v>
      </c>
      <c r="B16" s="16" t="s">
        <v>35</v>
      </c>
      <c r="C16" s="21" t="s">
        <v>45</v>
      </c>
      <c r="D16" s="75" t="s">
        <v>46</v>
      </c>
      <c r="E16" s="72">
        <v>6953123810015</v>
      </c>
      <c r="F16" s="16">
        <v>10015</v>
      </c>
      <c r="G16" s="16" t="s">
        <v>47</v>
      </c>
      <c r="H16" s="74">
        <f>490*410*160/1000000000</f>
        <v>0.032144</v>
      </c>
      <c r="I16" s="86">
        <v>5.365</v>
      </c>
      <c r="J16" s="86">
        <v>6.225</v>
      </c>
      <c r="K16" s="16">
        <v>800</v>
      </c>
      <c r="L16" s="21" t="s">
        <v>48</v>
      </c>
      <c r="M16" s="16"/>
      <c r="N16" s="87" t="s">
        <v>49</v>
      </c>
    </row>
  </sheetData>
  <mergeCells count="2">
    <mergeCell ref="A6:K6"/>
    <mergeCell ref="D1:N5"/>
  </mergeCells>
  <pageMargins left="0.75" right="0.75" top="1" bottom="1" header="0.510416666666667" footer="0.510416666666667"/>
  <pageSetup paperSize="9" orientation="portrait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8"/>
  <sheetViews>
    <sheetView tabSelected="1" workbookViewId="0">
      <selection activeCell="E1" sqref="E1:L2"/>
    </sheetView>
  </sheetViews>
  <sheetFormatPr defaultColWidth="9" defaultRowHeight="16.5"/>
  <cols>
    <col min="1" max="1" width="4.425" style="1" customWidth="1"/>
    <col min="2" max="2" width="10.625" style="1" customWidth="1"/>
    <col min="3" max="3" width="12.625" style="1" customWidth="1"/>
    <col min="4" max="4" width="6.625" style="1" customWidth="1"/>
    <col min="5" max="5" width="12.625" style="1" customWidth="1"/>
    <col min="6" max="6" width="7.625" style="1" customWidth="1"/>
    <col min="7" max="8" width="6.625" style="1" customWidth="1"/>
    <col min="9" max="9" width="4.625" style="1" customWidth="1"/>
    <col min="10" max="10" width="6.625" style="1" customWidth="1"/>
    <col min="11" max="11" width="4.625" style="1" customWidth="1"/>
    <col min="12" max="12" width="6.625" style="1" customWidth="1"/>
    <col min="13" max="13" width="9" style="1"/>
    <col min="14" max="15" width="9.375" style="1"/>
    <col min="16" max="17" width="9" style="1"/>
    <col min="18" max="18" width="4.5" style="1" customWidth="1"/>
    <col min="19" max="19" width="14.125" style="1"/>
    <col min="20" max="257" width="9" style="1"/>
  </cols>
  <sheetData>
    <row r="1" ht="20" customHeight="1" spans="1:12">
      <c r="A1" s="5"/>
      <c r="B1" s="5"/>
      <c r="C1" s="5"/>
      <c r="D1" s="8"/>
      <c r="E1" s="3" t="s">
        <v>51</v>
      </c>
      <c r="F1" s="3"/>
      <c r="G1" s="28"/>
      <c r="H1" s="28"/>
      <c r="I1" s="57"/>
      <c r="J1" s="58"/>
      <c r="K1" s="58"/>
      <c r="L1" s="58"/>
    </row>
    <row r="2" ht="20" customHeight="1" spans="1:12">
      <c r="A2" s="5"/>
      <c r="B2" s="5"/>
      <c r="C2" s="5"/>
      <c r="D2" s="8"/>
      <c r="E2" s="28"/>
      <c r="F2" s="28"/>
      <c r="G2" s="28"/>
      <c r="H2" s="28"/>
      <c r="I2" s="57"/>
      <c r="J2" s="58"/>
      <c r="K2" s="58"/>
      <c r="L2" s="58"/>
    </row>
    <row r="3" ht="20" customHeight="1" spans="1:12">
      <c r="A3" s="5"/>
      <c r="B3" s="5"/>
      <c r="C3" s="5"/>
      <c r="D3" s="8"/>
      <c r="E3" s="8"/>
      <c r="F3" s="8"/>
      <c r="G3" s="8"/>
      <c r="H3" s="8"/>
      <c r="I3" s="59"/>
      <c r="L3" s="6" t="s">
        <v>64</v>
      </c>
    </row>
    <row r="4" ht="20" customHeight="1" spans="1:9">
      <c r="A4" s="5"/>
      <c r="B4" s="5"/>
      <c r="C4" s="5"/>
      <c r="D4" s="13" t="s">
        <v>65</v>
      </c>
      <c r="E4" s="14">
        <f>C19</f>
        <v>0</v>
      </c>
      <c r="F4" s="29"/>
      <c r="H4" s="8"/>
      <c r="I4" s="59"/>
    </row>
    <row r="5" ht="20" customHeight="1" spans="1:9">
      <c r="A5" s="5"/>
      <c r="B5" s="5"/>
      <c r="C5" s="5"/>
      <c r="D5" s="26" t="s">
        <v>66</v>
      </c>
      <c r="E5" s="14" t="s">
        <v>67</v>
      </c>
      <c r="F5" s="30"/>
      <c r="H5" s="8"/>
      <c r="I5" s="59"/>
    </row>
    <row r="6" spans="1:9">
      <c r="A6" s="5"/>
      <c r="B6" s="5"/>
      <c r="C6" s="5"/>
      <c r="D6" s="31"/>
      <c r="E6" s="5"/>
      <c r="F6" s="5"/>
      <c r="G6" s="5"/>
      <c r="H6" s="5"/>
      <c r="I6" s="60"/>
    </row>
    <row r="7" spans="1:9">
      <c r="A7" s="31" t="s">
        <v>68</v>
      </c>
      <c r="B7" s="5"/>
      <c r="C7" s="5"/>
      <c r="D7" s="31"/>
      <c r="E7" s="5"/>
      <c r="F7" s="5"/>
      <c r="G7" s="5"/>
      <c r="H7" s="5"/>
      <c r="I7" s="60"/>
    </row>
    <row r="8" spans="1:9">
      <c r="A8" s="31" t="s">
        <v>69</v>
      </c>
      <c r="B8" s="5"/>
      <c r="C8" s="5"/>
      <c r="D8" s="31"/>
      <c r="E8" s="5"/>
      <c r="F8" s="5"/>
      <c r="G8" s="5"/>
      <c r="H8" s="5"/>
      <c r="I8" s="60"/>
    </row>
    <row r="9" spans="1:9">
      <c r="A9" s="32" t="s">
        <v>70</v>
      </c>
      <c r="B9" s="5"/>
      <c r="C9" s="5"/>
      <c r="D9" s="31"/>
      <c r="E9" s="5"/>
      <c r="F9" s="5"/>
      <c r="G9" s="5"/>
      <c r="H9" s="5"/>
      <c r="I9" s="60"/>
    </row>
    <row r="10" spans="1:9">
      <c r="A10" s="31" t="s">
        <v>71</v>
      </c>
      <c r="B10" s="5"/>
      <c r="C10" s="5"/>
      <c r="D10" s="31"/>
      <c r="E10" s="5"/>
      <c r="F10" s="5"/>
      <c r="G10" s="5"/>
      <c r="H10" s="5"/>
      <c r="I10" s="60"/>
    </row>
    <row r="11" spans="1:9">
      <c r="A11" s="27" t="s">
        <v>72</v>
      </c>
      <c r="H11" s="5"/>
      <c r="I11" s="60"/>
    </row>
    <row r="12" spans="1:9">
      <c r="A12" s="27" t="s">
        <v>73</v>
      </c>
      <c r="H12" s="5"/>
      <c r="I12" s="60"/>
    </row>
    <row r="13" spans="1:9">
      <c r="A13" s="27"/>
      <c r="H13" s="5"/>
      <c r="I13" s="60"/>
    </row>
    <row r="14" spans="2:9">
      <c r="B14" s="13" t="s">
        <v>74</v>
      </c>
      <c r="C14" s="15">
        <f>N38</f>
        <v>0.003231</v>
      </c>
      <c r="D14" s="14" t="s">
        <v>75</v>
      </c>
      <c r="E14" s="27" t="s">
        <v>76</v>
      </c>
      <c r="H14" s="5"/>
      <c r="I14" s="60"/>
    </row>
    <row r="15" spans="1:9">
      <c r="A15" s="14"/>
      <c r="B15" s="33" t="s">
        <v>77</v>
      </c>
      <c r="C15" s="34">
        <f>O38</f>
        <v>0.845</v>
      </c>
      <c r="D15" s="35" t="s">
        <v>78</v>
      </c>
      <c r="E15" s="27" t="s">
        <v>79</v>
      </c>
      <c r="H15" s="5"/>
      <c r="I15" s="60"/>
    </row>
    <row r="16" spans="2:9">
      <c r="B16" s="33" t="s">
        <v>80</v>
      </c>
      <c r="C16" s="36"/>
      <c r="D16" s="35" t="s">
        <v>81</v>
      </c>
      <c r="E16" s="37" t="s">
        <v>82</v>
      </c>
      <c r="F16" s="38"/>
      <c r="H16" s="5"/>
      <c r="I16" s="60"/>
    </row>
    <row r="17" spans="1:9">
      <c r="A17" s="31"/>
      <c r="H17" s="5"/>
      <c r="I17" s="60"/>
    </row>
    <row r="18" spans="2:9">
      <c r="B18" s="39" t="s">
        <v>83</v>
      </c>
      <c r="G18" s="39" t="s">
        <v>83</v>
      </c>
      <c r="H18" s="5"/>
      <c r="I18" s="60"/>
    </row>
    <row r="19" spans="2:14">
      <c r="B19" s="40" t="s">
        <v>65</v>
      </c>
      <c r="C19" s="27"/>
      <c r="G19" s="15" t="s">
        <v>84</v>
      </c>
      <c r="H19" s="5"/>
      <c r="I19" s="60"/>
      <c r="N19" s="61" t="s">
        <v>85</v>
      </c>
    </row>
    <row r="20" spans="2:14">
      <c r="B20" s="40" t="s">
        <v>86</v>
      </c>
      <c r="C20" s="27"/>
      <c r="G20" s="15" t="s">
        <v>87</v>
      </c>
      <c r="H20" s="5"/>
      <c r="I20" s="60"/>
      <c r="N20" s="61" t="s">
        <v>88</v>
      </c>
    </row>
    <row r="21" spans="2:14">
      <c r="B21" s="40" t="s">
        <v>89</v>
      </c>
      <c r="C21" s="27"/>
      <c r="G21" s="15" t="s">
        <v>90</v>
      </c>
      <c r="H21" s="5"/>
      <c r="I21" s="60"/>
      <c r="N21" s="61" t="s">
        <v>91</v>
      </c>
    </row>
    <row r="22" spans="2:9">
      <c r="B22" s="40" t="s">
        <v>92</v>
      </c>
      <c r="C22" s="41"/>
      <c r="D22" s="41"/>
      <c r="E22" s="41"/>
      <c r="F22" s="42"/>
      <c r="G22" s="15" t="s">
        <v>93</v>
      </c>
      <c r="H22" s="5"/>
      <c r="I22" s="60"/>
    </row>
    <row r="23" spans="2:9">
      <c r="B23" s="40" t="s">
        <v>94</v>
      </c>
      <c r="C23" s="41"/>
      <c r="D23" s="41"/>
      <c r="E23" s="41"/>
      <c r="F23" s="42"/>
      <c r="G23" s="15" t="s">
        <v>61</v>
      </c>
      <c r="H23" s="5"/>
      <c r="I23" s="60"/>
    </row>
    <row r="24" spans="2:9">
      <c r="B24" s="40" t="s">
        <v>95</v>
      </c>
      <c r="C24" s="27"/>
      <c r="G24" s="15" t="s">
        <v>53</v>
      </c>
      <c r="H24" s="5"/>
      <c r="I24" s="60"/>
    </row>
    <row r="25" spans="1:9">
      <c r="A25" s="15"/>
      <c r="G25" s="15"/>
      <c r="H25" s="5"/>
      <c r="I25" s="60"/>
    </row>
    <row r="26" spans="1:15">
      <c r="A26" s="31"/>
      <c r="B26" s="31"/>
      <c r="C26" s="31"/>
      <c r="D26" s="31"/>
      <c r="E26" s="31"/>
      <c r="F26" s="31"/>
      <c r="G26" s="31"/>
      <c r="H26" s="31"/>
      <c r="I26" s="29"/>
      <c r="J26" s="27"/>
      <c r="K26" s="27"/>
      <c r="L26" s="26" t="s">
        <v>1</v>
      </c>
      <c r="M26" s="27"/>
      <c r="N26" s="62" t="s">
        <v>96</v>
      </c>
      <c r="O26" s="62"/>
    </row>
    <row r="27" ht="33" spans="1:15">
      <c r="A27" s="16" t="str">
        <f>型号!A7</f>
        <v>序号</v>
      </c>
      <c r="B27" s="16" t="str">
        <f>型号!B7</f>
        <v>玩具名称</v>
      </c>
      <c r="C27" s="16" t="str">
        <f>型号!C7</f>
        <v>3C认证型号</v>
      </c>
      <c r="D27" s="16" t="str">
        <f>型号!F7</f>
        <v>订货号</v>
      </c>
      <c r="E27" s="16" t="str">
        <f>型号!G7</f>
        <v>包装尺寸毫米</v>
      </c>
      <c r="F27" s="16" t="s">
        <v>9</v>
      </c>
      <c r="G27" s="16" t="str">
        <f>型号!J7</f>
        <v>毛重   千克</v>
      </c>
      <c r="H27" s="16" t="str">
        <f>型号!K7</f>
        <v>建议   零售价</v>
      </c>
      <c r="I27" s="63" t="s">
        <v>97</v>
      </c>
      <c r="J27" s="16" t="s">
        <v>98</v>
      </c>
      <c r="K27" s="63" t="s">
        <v>99</v>
      </c>
      <c r="L27" s="16" t="s">
        <v>100</v>
      </c>
      <c r="M27" s="27"/>
      <c r="N27" s="64" t="s">
        <v>101</v>
      </c>
      <c r="O27" s="64" t="s">
        <v>102</v>
      </c>
    </row>
    <row r="28" spans="1:15">
      <c r="A28" s="17">
        <f>型号!A8</f>
        <v>1</v>
      </c>
      <c r="B28" s="17" t="str">
        <f>型号!B8</f>
        <v>乐为塑菱</v>
      </c>
      <c r="C28" s="19" t="str">
        <f>型号!C8</f>
        <v>LWSL-TE599</v>
      </c>
      <c r="D28" s="17" t="str">
        <f>型号!F8</f>
        <v>00092</v>
      </c>
      <c r="E28" s="17" t="str">
        <f>型号!G8</f>
        <v>227*227*60</v>
      </c>
      <c r="F28" s="43">
        <f>型号!H8</f>
        <v>0.00309174</v>
      </c>
      <c r="G28" s="44">
        <f>型号!J8</f>
        <v>0.475</v>
      </c>
      <c r="H28" s="45">
        <f>型号!K8</f>
        <v>268</v>
      </c>
      <c r="I28" s="45"/>
      <c r="J28" s="65">
        <f t="shared" ref="J28:J36" si="0">H28*I28</f>
        <v>0</v>
      </c>
      <c r="K28" s="65"/>
      <c r="L28" s="65">
        <f t="shared" ref="L28:L36" si="1">J28*K28</f>
        <v>0</v>
      </c>
      <c r="M28" s="27"/>
      <c r="N28" s="27">
        <f t="shared" ref="N28:N31" si="2">F28*K28</f>
        <v>0</v>
      </c>
      <c r="O28" s="27">
        <f t="shared" ref="O28:O31" si="3">G28*K28</f>
        <v>0</v>
      </c>
    </row>
    <row r="29" spans="1:15">
      <c r="A29" s="16">
        <f>型号!A9</f>
        <v>2</v>
      </c>
      <c r="B29" s="16" t="str">
        <f>型号!B9</f>
        <v>乐为塑菱</v>
      </c>
      <c r="C29" s="21" t="str">
        <f>型号!C9</f>
        <v>LWSL523</v>
      </c>
      <c r="D29" s="17">
        <f>型号!F9</f>
        <v>52312</v>
      </c>
      <c r="E29" s="17" t="str">
        <f>型号!G9</f>
        <v>227*227*60</v>
      </c>
      <c r="F29" s="43">
        <f>型号!H9</f>
        <v>0.00309174</v>
      </c>
      <c r="G29" s="44">
        <f>型号!J9</f>
        <v>0.45</v>
      </c>
      <c r="H29" s="46">
        <f>型号!K9</f>
        <v>220</v>
      </c>
      <c r="I29" s="46"/>
      <c r="J29" s="65">
        <f>H29*I29</f>
        <v>0</v>
      </c>
      <c r="K29" s="65"/>
      <c r="L29" s="65">
        <f>J29*K29</f>
        <v>0</v>
      </c>
      <c r="M29" s="27"/>
      <c r="N29" s="27">
        <f>F29*K29</f>
        <v>0</v>
      </c>
      <c r="O29" s="27">
        <f>G29*K29</f>
        <v>0</v>
      </c>
    </row>
    <row r="30" spans="1:15">
      <c r="A30" s="17">
        <f>型号!A10</f>
        <v>3</v>
      </c>
      <c r="B30" s="17" t="str">
        <f>型号!B10</f>
        <v>乐为魔珠</v>
      </c>
      <c r="C30" s="19" t="str">
        <f>型号!C10</f>
        <v>LWMZ-XM500</v>
      </c>
      <c r="D30" s="17" t="str">
        <f>型号!F10</f>
        <v>00108</v>
      </c>
      <c r="E30" s="17" t="str">
        <f>型号!G10</f>
        <v>227*227*60</v>
      </c>
      <c r="F30" s="43">
        <f>型号!H10</f>
        <v>0.00309174</v>
      </c>
      <c r="G30" s="44">
        <f>型号!J10</f>
        <v>0.622</v>
      </c>
      <c r="H30" s="45">
        <f>型号!K10</f>
        <v>228</v>
      </c>
      <c r="I30" s="45"/>
      <c r="J30" s="65">
        <f>H30*I30</f>
        <v>0</v>
      </c>
      <c r="K30" s="65"/>
      <c r="L30" s="65">
        <f>J30*K30</f>
        <v>0</v>
      </c>
      <c r="M30" s="27"/>
      <c r="N30" s="27">
        <f>F30*K30</f>
        <v>0</v>
      </c>
      <c r="O30" s="27">
        <f>G30*K30</f>
        <v>0</v>
      </c>
    </row>
    <row r="31" spans="1:15">
      <c r="A31" s="16">
        <f>型号!A11</f>
        <v>4</v>
      </c>
      <c r="B31" s="16" t="str">
        <f>型号!B11</f>
        <v>乐为魔珠</v>
      </c>
      <c r="C31" s="21" t="str">
        <f>型号!C11</f>
        <v>LWMZ296</v>
      </c>
      <c r="D31" s="17">
        <f>型号!F11</f>
        <v>29611</v>
      </c>
      <c r="E31" s="17" t="str">
        <f>型号!G11</f>
        <v>227*227*60</v>
      </c>
      <c r="F31" s="43">
        <f>型号!H11</f>
        <v>0.00309174</v>
      </c>
      <c r="G31" s="44">
        <f>型号!J11</f>
        <v>0.45</v>
      </c>
      <c r="H31" s="46">
        <f>型号!K11</f>
        <v>129</v>
      </c>
      <c r="I31" s="46"/>
      <c r="J31" s="65">
        <f>H31*I31</f>
        <v>0</v>
      </c>
      <c r="K31" s="65"/>
      <c r="L31" s="65">
        <f>J31*K31</f>
        <v>0</v>
      </c>
      <c r="M31" s="27"/>
      <c r="N31" s="27">
        <f>F31*K31</f>
        <v>0</v>
      </c>
      <c r="O31" s="27">
        <f>G31*K31</f>
        <v>0</v>
      </c>
    </row>
    <row r="32" spans="1:15">
      <c r="A32" s="16">
        <f>型号!A12</f>
        <v>5</v>
      </c>
      <c r="B32" s="16" t="str">
        <f>型号!B12</f>
        <v>乐为大魔珠</v>
      </c>
      <c r="C32" s="21" t="str">
        <f>型号!C12</f>
        <v>LWMZ253D</v>
      </c>
      <c r="D32" s="17">
        <f>型号!F12</f>
        <v>25323</v>
      </c>
      <c r="E32" s="17" t="str">
        <f>型号!G12</f>
        <v>330*245*185</v>
      </c>
      <c r="F32" s="43">
        <f>型号!H12</f>
        <v>0.01495725</v>
      </c>
      <c r="G32" s="44">
        <f>型号!J12</f>
        <v>1.899</v>
      </c>
      <c r="H32" s="45">
        <f>型号!K12</f>
        <v>288</v>
      </c>
      <c r="I32" s="45"/>
      <c r="J32" s="65">
        <f>H32*I32</f>
        <v>0</v>
      </c>
      <c r="K32" s="65"/>
      <c r="L32" s="65">
        <f>J32*K32</f>
        <v>0</v>
      </c>
      <c r="M32" s="27"/>
      <c r="N32" s="27">
        <f t="shared" ref="N32:N37" si="4">F32*K32</f>
        <v>0</v>
      </c>
      <c r="O32" s="27">
        <f t="shared" ref="O32:O37" si="5">G32*K32</f>
        <v>0</v>
      </c>
    </row>
    <row r="33" spans="1:15">
      <c r="A33" s="16">
        <f>型号!A13</f>
        <v>6</v>
      </c>
      <c r="B33" s="16" t="str">
        <f>型号!B13</f>
        <v>乐为大魔珠</v>
      </c>
      <c r="C33" s="21" t="str">
        <f>型号!C13</f>
        <v>LWMZ296D</v>
      </c>
      <c r="D33" s="17">
        <f>型号!F13</f>
        <v>29628</v>
      </c>
      <c r="E33" s="17" t="str">
        <f>型号!G13</f>
        <v>330*245*185</v>
      </c>
      <c r="F33" s="43">
        <f>型号!H13</f>
        <v>0.01495725</v>
      </c>
      <c r="G33" s="47">
        <f>型号!J13</f>
        <v>2.125</v>
      </c>
      <c r="H33" s="46">
        <f>型号!K13</f>
        <v>318</v>
      </c>
      <c r="I33" s="46"/>
      <c r="J33" s="65">
        <f>H33*I33</f>
        <v>0</v>
      </c>
      <c r="K33" s="65"/>
      <c r="L33" s="65">
        <f>J33*K33</f>
        <v>0</v>
      </c>
      <c r="M33" s="27"/>
      <c r="N33" s="27">
        <f>F33*K33</f>
        <v>0</v>
      </c>
      <c r="O33" s="27">
        <f>G33*K33</f>
        <v>0</v>
      </c>
    </row>
    <row r="34" spans="1:15">
      <c r="A34" s="16">
        <f>型号!A14</f>
        <v>7</v>
      </c>
      <c r="B34" s="16" t="str">
        <f>型号!B14</f>
        <v>乐为大魔珠</v>
      </c>
      <c r="C34" s="21" t="str">
        <f>型号!C14</f>
        <v>LWMZ332D</v>
      </c>
      <c r="D34" s="17">
        <f>型号!F14</f>
        <v>33229</v>
      </c>
      <c r="E34" s="17" t="str">
        <f>型号!G14</f>
        <v>330*245*185</v>
      </c>
      <c r="F34" s="43">
        <f>型号!H14</f>
        <v>0.01495725</v>
      </c>
      <c r="G34" s="47">
        <f>型号!J14</f>
        <v>2.046</v>
      </c>
      <c r="H34" s="45">
        <f>型号!K14</f>
        <v>312</v>
      </c>
      <c r="I34" s="45"/>
      <c r="J34" s="65">
        <f>H34*I34</f>
        <v>0</v>
      </c>
      <c r="K34" s="65"/>
      <c r="L34" s="65">
        <f>J34*K34</f>
        <v>0</v>
      </c>
      <c r="M34" s="27"/>
      <c r="N34" s="27">
        <f>F34*K34</f>
        <v>0</v>
      </c>
      <c r="O34" s="27">
        <f>G34*K34</f>
        <v>0</v>
      </c>
    </row>
    <row r="35" spans="1:15">
      <c r="A35" s="16">
        <f>型号!A15</f>
        <v>8</v>
      </c>
      <c r="B35" s="16" t="str">
        <f>型号!B15</f>
        <v>乐为大魔珠</v>
      </c>
      <c r="C35" s="21" t="str">
        <f>型号!C15</f>
        <v>LWMZ350D</v>
      </c>
      <c r="D35" s="17">
        <f>型号!F15</f>
        <v>35025</v>
      </c>
      <c r="E35" s="17" t="str">
        <f>型号!G15</f>
        <v>330*245*185</v>
      </c>
      <c r="F35" s="43">
        <f>型号!H15</f>
        <v>0.01495725</v>
      </c>
      <c r="G35" s="44">
        <f>型号!J15</f>
        <v>2.31</v>
      </c>
      <c r="H35" s="46">
        <f>型号!K15</f>
        <v>350</v>
      </c>
      <c r="I35" s="46"/>
      <c r="J35" s="65">
        <f>H35*I35</f>
        <v>0</v>
      </c>
      <c r="K35" s="65"/>
      <c r="L35" s="65">
        <f>J35*K35</f>
        <v>0</v>
      </c>
      <c r="M35" s="27"/>
      <c r="N35" s="27">
        <f>F35*K35</f>
        <v>0</v>
      </c>
      <c r="O35" s="27">
        <f>G35*K35</f>
        <v>0</v>
      </c>
    </row>
    <row r="36" spans="1:15">
      <c r="A36" s="16">
        <f>型号!A16</f>
        <v>9</v>
      </c>
      <c r="B36" s="16" t="str">
        <f>型号!B16</f>
        <v>乐为大魔珠</v>
      </c>
      <c r="C36" s="21" t="str">
        <f>型号!C16</f>
        <v>LWMZ1000D</v>
      </c>
      <c r="D36" s="17">
        <f>型号!F16</f>
        <v>10015</v>
      </c>
      <c r="E36" s="17" t="str">
        <f>型号!G16</f>
        <v>490*410*160</v>
      </c>
      <c r="F36" s="43">
        <f>型号!H16</f>
        <v>0.032144</v>
      </c>
      <c r="G36" s="44">
        <f>型号!J16</f>
        <v>6.225</v>
      </c>
      <c r="H36" s="45">
        <f>型号!K16</f>
        <v>800</v>
      </c>
      <c r="I36" s="45"/>
      <c r="J36" s="65">
        <f>H36*I36</f>
        <v>0</v>
      </c>
      <c r="K36" s="65"/>
      <c r="L36" s="65">
        <f>J36*K36</f>
        <v>0</v>
      </c>
      <c r="M36" s="27"/>
      <c r="N36" s="27">
        <f>F36*K36</f>
        <v>0</v>
      </c>
      <c r="O36" s="27">
        <f>G36*K36</f>
        <v>0</v>
      </c>
    </row>
    <row r="37" spans="1:15">
      <c r="A37" s="48">
        <v>10</v>
      </c>
      <c r="B37" s="48" t="s">
        <v>103</v>
      </c>
      <c r="C37" s="49" t="s">
        <v>104</v>
      </c>
      <c r="D37" s="50"/>
      <c r="E37" s="51"/>
      <c r="F37" s="52">
        <v>0.003231</v>
      </c>
      <c r="G37" s="53">
        <v>0.845</v>
      </c>
      <c r="H37" s="54"/>
      <c r="I37" s="54"/>
      <c r="J37" s="66">
        <v>116</v>
      </c>
      <c r="K37" s="66">
        <v>1</v>
      </c>
      <c r="L37" s="65">
        <f>J37</f>
        <v>116</v>
      </c>
      <c r="M37" s="27"/>
      <c r="N37" s="27">
        <f>F37*K37</f>
        <v>0.003231</v>
      </c>
      <c r="O37" s="27">
        <f>G37*K37</f>
        <v>0.845</v>
      </c>
    </row>
    <row r="38" spans="1:15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67" t="s">
        <v>105</v>
      </c>
      <c r="L38" s="68">
        <f t="shared" ref="L38:O38" si="6">SUM(L28:L37)</f>
        <v>116</v>
      </c>
      <c r="M38" s="27"/>
      <c r="N38" s="27">
        <f>SUM(N28:N37)</f>
        <v>0.003231</v>
      </c>
      <c r="O38" s="27">
        <f>SUM(O28:O37)</f>
        <v>0.845</v>
      </c>
    </row>
  </sheetData>
  <mergeCells count="3">
    <mergeCell ref="N26:O26"/>
    <mergeCell ref="C37:E37"/>
    <mergeCell ref="E1:L2"/>
  </mergeCells>
  <hyperlinks>
    <hyperlink ref="C37" r:id="rId3" display="www.Loowi.com/yangpin"/>
  </hyperlinks>
  <pageMargins left="0.590277777777778" right="0.590277777777778" top="0.590277777777778" bottom="0.590277777777778" header="0" footer="0"/>
  <pageSetup paperSize="9" orientation="portrait" horizontalDpi="60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6"/>
  <sheetViews>
    <sheetView workbookViewId="0">
      <selection activeCell="D23" sqref="D23"/>
    </sheetView>
  </sheetViews>
  <sheetFormatPr defaultColWidth="9" defaultRowHeight="16.5"/>
  <cols>
    <col min="1" max="1" width="5.625" style="1" customWidth="1"/>
    <col min="2" max="2" width="10.625" style="1" customWidth="1"/>
    <col min="3" max="3" width="12.625" style="1" customWidth="1"/>
    <col min="4" max="5" width="6.625" style="1" customWidth="1"/>
    <col min="6" max="6" width="2.625" style="1" customWidth="1"/>
    <col min="7" max="7" width="5.625" style="1" customWidth="1"/>
    <col min="8" max="8" width="10.625" style="1" customWidth="1"/>
    <col min="9" max="9" width="12.625" style="1" customWidth="1"/>
    <col min="10" max="11" width="6.625" style="1" customWidth="1"/>
    <col min="12" max="12" width="2.625" style="1" customWidth="1"/>
    <col min="13" max="13" width="5.625" style="1" customWidth="1"/>
    <col min="14" max="14" width="10.625" style="1" customWidth="1"/>
    <col min="15" max="15" width="12.625" style="1" customWidth="1"/>
    <col min="16" max="17" width="6.625" style="1" customWidth="1"/>
    <col min="18" max="256" width="9" style="1"/>
  </cols>
  <sheetData>
    <row r="1" ht="20" customHeight="1" spans="1:17">
      <c r="A1" s="2"/>
      <c r="B1" s="2"/>
      <c r="C1" s="2"/>
      <c r="E1" s="3" t="s">
        <v>51</v>
      </c>
      <c r="F1" s="4"/>
      <c r="G1" s="4"/>
      <c r="H1" s="4"/>
      <c r="I1" s="4"/>
      <c r="J1" s="4"/>
      <c r="K1" s="3" t="s">
        <v>51</v>
      </c>
      <c r="L1" s="4"/>
      <c r="M1" s="4"/>
      <c r="N1" s="4"/>
      <c r="O1" s="4"/>
      <c r="P1" s="4"/>
      <c r="Q1" s="3" t="s">
        <v>51</v>
      </c>
    </row>
    <row r="2" ht="20" customHeight="1" spans="1:16">
      <c r="A2" s="5"/>
      <c r="B2" s="5"/>
      <c r="C2" s="5"/>
      <c r="D2" s="4"/>
      <c r="E2" s="4"/>
      <c r="F2" s="4"/>
      <c r="G2" s="4"/>
      <c r="H2" s="4"/>
      <c r="I2" s="4"/>
      <c r="J2" s="4"/>
      <c r="L2" s="4"/>
      <c r="M2" s="4"/>
      <c r="N2" s="4"/>
      <c r="O2" s="4"/>
      <c r="P2" s="4"/>
    </row>
    <row r="3" ht="20" customHeight="1" spans="1:17">
      <c r="A3" s="5"/>
      <c r="B3" s="5"/>
      <c r="C3" s="5"/>
      <c r="E3" s="6" t="s">
        <v>106</v>
      </c>
      <c r="F3" s="7"/>
      <c r="G3" s="7"/>
      <c r="H3" s="7"/>
      <c r="I3" s="7"/>
      <c r="J3" s="7"/>
      <c r="K3" s="6" t="s">
        <v>106</v>
      </c>
      <c r="L3" s="7"/>
      <c r="M3" s="7"/>
      <c r="N3" s="7"/>
      <c r="O3" s="7"/>
      <c r="P3" s="7"/>
      <c r="Q3" s="6" t="s">
        <v>106</v>
      </c>
    </row>
    <row r="4" ht="20" customHeight="1" spans="1:5">
      <c r="A4" s="5"/>
      <c r="B4" s="5"/>
      <c r="C4" s="5"/>
      <c r="D4" s="8"/>
      <c r="E4" s="8"/>
    </row>
    <row r="5" ht="20" customHeight="1" spans="1:17">
      <c r="A5" s="5"/>
      <c r="B5" s="5"/>
      <c r="C5" s="9" t="s">
        <v>66</v>
      </c>
      <c r="D5" s="10" t="str">
        <f>订货单!E5</f>
        <v>YYYYMMDD</v>
      </c>
      <c r="E5" s="11"/>
      <c r="F5" s="12"/>
      <c r="I5" s="9" t="s">
        <v>66</v>
      </c>
      <c r="J5" s="10" t="str">
        <f t="shared" ref="J5:J16" si="0">D5</f>
        <v>YYYYMMDD</v>
      </c>
      <c r="K5" s="11"/>
      <c r="L5" s="12"/>
      <c r="O5" s="9" t="s">
        <v>66</v>
      </c>
      <c r="P5" s="10" t="str">
        <f>D5</f>
        <v>YYYYMMDD</v>
      </c>
      <c r="Q5" s="11"/>
    </row>
    <row r="6" ht="20" customHeight="1" spans="1:17">
      <c r="A6" s="13" t="s">
        <v>65</v>
      </c>
      <c r="B6" s="14">
        <f>订货单!C19</f>
        <v>0</v>
      </c>
      <c r="C6" s="5"/>
      <c r="D6" s="5"/>
      <c r="E6" s="13" t="s">
        <v>107</v>
      </c>
      <c r="F6" s="5"/>
      <c r="G6" s="13" t="str">
        <f t="shared" ref="G6:G11" si="1">A6</f>
        <v>买方：</v>
      </c>
      <c r="H6" s="15">
        <f t="shared" ref="H6:H8" si="2">B6</f>
        <v>0</v>
      </c>
      <c r="K6" s="13" t="s">
        <v>108</v>
      </c>
      <c r="L6" s="5"/>
      <c r="M6" s="13" t="str">
        <f>A6</f>
        <v>买方：</v>
      </c>
      <c r="N6" s="15">
        <f>B6</f>
        <v>0</v>
      </c>
      <c r="Q6" s="13" t="s">
        <v>109</v>
      </c>
    </row>
    <row r="7" customHeight="1" spans="1:17">
      <c r="A7" s="16" t="str">
        <f>型号!A7</f>
        <v>序号</v>
      </c>
      <c r="B7" s="16" t="str">
        <f>型号!B7</f>
        <v>玩具名称</v>
      </c>
      <c r="C7" s="16" t="str">
        <f>型号!C7</f>
        <v>3C认证型号</v>
      </c>
      <c r="D7" s="17" t="str">
        <f>型号!F7</f>
        <v>订货号</v>
      </c>
      <c r="E7" s="16" t="s">
        <v>99</v>
      </c>
      <c r="F7" s="18"/>
      <c r="G7" s="16" t="str">
        <f>A7</f>
        <v>序号</v>
      </c>
      <c r="H7" s="16" t="str">
        <f>B7</f>
        <v>玩具名称</v>
      </c>
      <c r="I7" s="16" t="str">
        <f t="shared" ref="I7:I16" si="3">C7</f>
        <v>3C认证型号</v>
      </c>
      <c r="J7" s="16" t="str">
        <f t="shared" ref="J7:J16" si="4">D7</f>
        <v>订货号</v>
      </c>
      <c r="K7" s="16" t="str">
        <f t="shared" ref="K7:K17" si="5">E7</f>
        <v>件数</v>
      </c>
      <c r="L7" s="18"/>
      <c r="M7" s="16" t="str">
        <f t="shared" ref="M7:Q7" si="6">G7</f>
        <v>序号</v>
      </c>
      <c r="N7" s="16" t="str">
        <f>H7</f>
        <v>玩具名称</v>
      </c>
      <c r="O7" s="16" t="str">
        <f>I7</f>
        <v>3C认证型号</v>
      </c>
      <c r="P7" s="16" t="str">
        <f>J7</f>
        <v>订货号</v>
      </c>
      <c r="Q7" s="16" t="str">
        <f>K7</f>
        <v>件数</v>
      </c>
    </row>
    <row r="8" customHeight="1" spans="1:17">
      <c r="A8" s="17">
        <f>型号!A8</f>
        <v>1</v>
      </c>
      <c r="B8" s="17" t="str">
        <f>型号!B8</f>
        <v>乐为塑菱</v>
      </c>
      <c r="C8" s="19" t="str">
        <f>型号!C8</f>
        <v>LWSL-TE599</v>
      </c>
      <c r="D8" s="17" t="str">
        <f>型号!F8</f>
        <v>00092</v>
      </c>
      <c r="E8" s="17">
        <f>订货单!K28</f>
        <v>0</v>
      </c>
      <c r="F8" s="20"/>
      <c r="G8" s="17">
        <f>A8</f>
        <v>1</v>
      </c>
      <c r="H8" s="17" t="str">
        <f>B8</f>
        <v>乐为塑菱</v>
      </c>
      <c r="I8" s="19" t="str">
        <f>C8</f>
        <v>LWSL-TE599</v>
      </c>
      <c r="J8" s="17" t="str">
        <f>D8</f>
        <v>00092</v>
      </c>
      <c r="K8" s="17">
        <f>E8</f>
        <v>0</v>
      </c>
      <c r="L8" s="20"/>
      <c r="M8" s="17">
        <f t="shared" ref="M8:Q8" si="7">G8</f>
        <v>1</v>
      </c>
      <c r="N8" s="17" t="str">
        <f>H8</f>
        <v>乐为塑菱</v>
      </c>
      <c r="O8" s="19" t="str">
        <f>I8</f>
        <v>LWSL-TE599</v>
      </c>
      <c r="P8" s="17" t="str">
        <f>J8</f>
        <v>00092</v>
      </c>
      <c r="Q8" s="17">
        <f t="shared" ref="Q8:Q16" si="8">E8</f>
        <v>0</v>
      </c>
    </row>
    <row r="9" customHeight="1" spans="1:17">
      <c r="A9" s="16">
        <f>型号!A9</f>
        <v>2</v>
      </c>
      <c r="B9" s="16" t="str">
        <f>型号!B9</f>
        <v>乐为塑菱</v>
      </c>
      <c r="C9" s="21" t="str">
        <f>型号!C9</f>
        <v>LWSL523</v>
      </c>
      <c r="D9" s="17">
        <f>型号!F9</f>
        <v>52312</v>
      </c>
      <c r="E9" s="17">
        <f>订货单!K29</f>
        <v>0</v>
      </c>
      <c r="F9" s="20"/>
      <c r="G9" s="16">
        <f>A9</f>
        <v>2</v>
      </c>
      <c r="H9" s="16" t="str">
        <f t="shared" ref="H9:P9" si="9">B9</f>
        <v>乐为塑菱</v>
      </c>
      <c r="I9" s="21" t="str">
        <f>C9</f>
        <v>LWSL523</v>
      </c>
      <c r="J9" s="16">
        <f>D9</f>
        <v>52312</v>
      </c>
      <c r="K9" s="16">
        <f>E9</f>
        <v>0</v>
      </c>
      <c r="L9" s="20"/>
      <c r="M9" s="16">
        <f t="shared" ref="M9:P9" si="10">G9</f>
        <v>2</v>
      </c>
      <c r="N9" s="16" t="str">
        <f>H9</f>
        <v>乐为塑菱</v>
      </c>
      <c r="O9" s="21" t="str">
        <f>I9</f>
        <v>LWSL523</v>
      </c>
      <c r="P9" s="16">
        <f>J9</f>
        <v>52312</v>
      </c>
      <c r="Q9" s="17">
        <f>E9</f>
        <v>0</v>
      </c>
    </row>
    <row r="10" customHeight="1" spans="1:17">
      <c r="A10" s="17">
        <f>型号!A10</f>
        <v>3</v>
      </c>
      <c r="B10" s="17" t="str">
        <f>型号!B10</f>
        <v>乐为魔珠</v>
      </c>
      <c r="C10" s="19" t="str">
        <f>型号!C10</f>
        <v>LWMZ-XM500</v>
      </c>
      <c r="D10" s="17" t="str">
        <f>型号!F10</f>
        <v>00108</v>
      </c>
      <c r="E10" s="17">
        <f>订货单!K30</f>
        <v>0</v>
      </c>
      <c r="F10" s="20"/>
      <c r="G10" s="16">
        <f>A10</f>
        <v>3</v>
      </c>
      <c r="H10" s="16" t="str">
        <f>B10</f>
        <v>乐为魔珠</v>
      </c>
      <c r="I10" s="21" t="str">
        <f>C10</f>
        <v>LWMZ-XM500</v>
      </c>
      <c r="J10" s="16" t="str">
        <f>D10</f>
        <v>00108</v>
      </c>
      <c r="K10" s="16">
        <f>E10</f>
        <v>0</v>
      </c>
      <c r="L10" s="20"/>
      <c r="M10" s="16">
        <f t="shared" ref="M10:Q10" si="11">G10</f>
        <v>3</v>
      </c>
      <c r="N10" s="16" t="str">
        <f>H10</f>
        <v>乐为魔珠</v>
      </c>
      <c r="O10" s="21" t="str">
        <f>I10</f>
        <v>LWMZ-XM500</v>
      </c>
      <c r="P10" s="16" t="str">
        <f>J10</f>
        <v>00108</v>
      </c>
      <c r="Q10" s="17">
        <f>E10</f>
        <v>0</v>
      </c>
    </row>
    <row r="11" customHeight="1" spans="1:17">
      <c r="A11" s="16">
        <f>型号!A11</f>
        <v>4</v>
      </c>
      <c r="B11" s="16" t="str">
        <f>型号!B11</f>
        <v>乐为魔珠</v>
      </c>
      <c r="C11" s="21" t="str">
        <f>型号!C11</f>
        <v>LWMZ296</v>
      </c>
      <c r="D11" s="17">
        <f>型号!F11</f>
        <v>29611</v>
      </c>
      <c r="E11" s="17">
        <f>订货单!K31</f>
        <v>0</v>
      </c>
      <c r="F11" s="20"/>
      <c r="G11" s="16">
        <f>A11</f>
        <v>4</v>
      </c>
      <c r="H11" s="16" t="str">
        <f t="shared" ref="H11:P11" si="12">B11</f>
        <v>乐为魔珠</v>
      </c>
      <c r="I11" s="21" t="str">
        <f>C11</f>
        <v>LWMZ296</v>
      </c>
      <c r="J11" s="16">
        <f>D11</f>
        <v>29611</v>
      </c>
      <c r="K11" s="16">
        <f>E11</f>
        <v>0</v>
      </c>
      <c r="L11" s="20"/>
      <c r="M11" s="16">
        <f t="shared" ref="M11:P11" si="13">G11</f>
        <v>4</v>
      </c>
      <c r="N11" s="16" t="str">
        <f>H11</f>
        <v>乐为魔珠</v>
      </c>
      <c r="O11" s="21" t="str">
        <f>I11</f>
        <v>LWMZ296</v>
      </c>
      <c r="P11" s="16">
        <f>J11</f>
        <v>29611</v>
      </c>
      <c r="Q11" s="17">
        <f>E11</f>
        <v>0</v>
      </c>
    </row>
    <row r="12" customHeight="1" spans="1:17">
      <c r="A12" s="16">
        <f>型号!A12</f>
        <v>5</v>
      </c>
      <c r="B12" s="16" t="str">
        <f>型号!B12</f>
        <v>乐为大魔珠</v>
      </c>
      <c r="C12" s="21" t="str">
        <f>型号!C12</f>
        <v>LWMZ253D</v>
      </c>
      <c r="D12" s="17">
        <f>型号!F12</f>
        <v>25323</v>
      </c>
      <c r="E12" s="17">
        <f>订货单!K32</f>
        <v>0</v>
      </c>
      <c r="F12" s="20"/>
      <c r="G12" s="16">
        <f t="shared" ref="G12:G17" si="14">A12</f>
        <v>5</v>
      </c>
      <c r="H12" s="16" t="str">
        <f t="shared" ref="H12:P12" si="15">B12</f>
        <v>乐为大魔珠</v>
      </c>
      <c r="I12" s="21" t="str">
        <f>C12</f>
        <v>LWMZ253D</v>
      </c>
      <c r="J12" s="16">
        <f>D12</f>
        <v>25323</v>
      </c>
      <c r="K12" s="16">
        <f>E12</f>
        <v>0</v>
      </c>
      <c r="L12" s="20"/>
      <c r="M12" s="16">
        <f t="shared" ref="M12:P12" si="16">G12</f>
        <v>5</v>
      </c>
      <c r="N12" s="16" t="str">
        <f>H12</f>
        <v>乐为大魔珠</v>
      </c>
      <c r="O12" s="21" t="str">
        <f>I12</f>
        <v>LWMZ253D</v>
      </c>
      <c r="P12" s="16">
        <f>J12</f>
        <v>25323</v>
      </c>
      <c r="Q12" s="17">
        <f>E12</f>
        <v>0</v>
      </c>
    </row>
    <row r="13" customHeight="1" spans="1:17">
      <c r="A13" s="17">
        <f>型号!A13</f>
        <v>6</v>
      </c>
      <c r="B13" s="17" t="str">
        <f>型号!B13</f>
        <v>乐为大魔珠</v>
      </c>
      <c r="C13" s="19" t="str">
        <f>型号!C13</f>
        <v>LWMZ296D</v>
      </c>
      <c r="D13" s="17">
        <f>型号!F13</f>
        <v>29628</v>
      </c>
      <c r="E13" s="17">
        <f>订货单!K33</f>
        <v>0</v>
      </c>
      <c r="F13" s="20"/>
      <c r="G13" s="17">
        <f>A13</f>
        <v>6</v>
      </c>
      <c r="H13" s="17" t="str">
        <f t="shared" ref="H13:P13" si="17">B13</f>
        <v>乐为大魔珠</v>
      </c>
      <c r="I13" s="19" t="str">
        <f>C13</f>
        <v>LWMZ296D</v>
      </c>
      <c r="J13" s="17">
        <f>D13</f>
        <v>29628</v>
      </c>
      <c r="K13" s="17">
        <f>E13</f>
        <v>0</v>
      </c>
      <c r="L13" s="20"/>
      <c r="M13" s="17">
        <f t="shared" ref="M13:P13" si="18">G13</f>
        <v>6</v>
      </c>
      <c r="N13" s="17" t="str">
        <f>H13</f>
        <v>乐为大魔珠</v>
      </c>
      <c r="O13" s="19" t="str">
        <f>I13</f>
        <v>LWMZ296D</v>
      </c>
      <c r="P13" s="17">
        <f>J13</f>
        <v>29628</v>
      </c>
      <c r="Q13" s="17">
        <f>E13</f>
        <v>0</v>
      </c>
    </row>
    <row r="14" customHeight="1" spans="1:17">
      <c r="A14" s="16">
        <f>型号!A14</f>
        <v>7</v>
      </c>
      <c r="B14" s="16" t="str">
        <f>型号!B14</f>
        <v>乐为大魔珠</v>
      </c>
      <c r="C14" s="21" t="str">
        <f>型号!C14</f>
        <v>LWMZ332D</v>
      </c>
      <c r="D14" s="17">
        <f>型号!F14</f>
        <v>33229</v>
      </c>
      <c r="E14" s="17">
        <f>订货单!K34</f>
        <v>0</v>
      </c>
      <c r="F14" s="20"/>
      <c r="G14" s="16">
        <f>A14</f>
        <v>7</v>
      </c>
      <c r="H14" s="16" t="str">
        <f t="shared" ref="H14:P14" si="19">B14</f>
        <v>乐为大魔珠</v>
      </c>
      <c r="I14" s="21" t="str">
        <f>C14</f>
        <v>LWMZ332D</v>
      </c>
      <c r="J14" s="16">
        <f>D14</f>
        <v>33229</v>
      </c>
      <c r="K14" s="16">
        <f>E14</f>
        <v>0</v>
      </c>
      <c r="L14" s="20"/>
      <c r="M14" s="16">
        <f t="shared" ref="M14:P14" si="20">G14</f>
        <v>7</v>
      </c>
      <c r="N14" s="16" t="str">
        <f>H14</f>
        <v>乐为大魔珠</v>
      </c>
      <c r="O14" s="21" t="str">
        <f>I14</f>
        <v>LWMZ332D</v>
      </c>
      <c r="P14" s="16">
        <f>J14</f>
        <v>33229</v>
      </c>
      <c r="Q14" s="17">
        <f>E14</f>
        <v>0</v>
      </c>
    </row>
    <row r="15" customHeight="1" spans="1:17">
      <c r="A15" s="16">
        <f>型号!A15</f>
        <v>8</v>
      </c>
      <c r="B15" s="16" t="str">
        <f>型号!B15</f>
        <v>乐为大魔珠</v>
      </c>
      <c r="C15" s="21" t="str">
        <f>型号!C15</f>
        <v>LWMZ350D</v>
      </c>
      <c r="D15" s="17">
        <f>型号!F15</f>
        <v>35025</v>
      </c>
      <c r="E15" s="17">
        <f>订货单!K35</f>
        <v>0</v>
      </c>
      <c r="F15" s="20"/>
      <c r="G15" s="16">
        <f>A15</f>
        <v>8</v>
      </c>
      <c r="H15" s="16" t="str">
        <f t="shared" ref="H15:P15" si="21">B15</f>
        <v>乐为大魔珠</v>
      </c>
      <c r="I15" s="21" t="str">
        <f>C15</f>
        <v>LWMZ350D</v>
      </c>
      <c r="J15" s="16">
        <f>D15</f>
        <v>35025</v>
      </c>
      <c r="K15" s="16">
        <f>E15</f>
        <v>0</v>
      </c>
      <c r="L15" s="20"/>
      <c r="M15" s="16">
        <f t="shared" ref="M15:P15" si="22">G15</f>
        <v>8</v>
      </c>
      <c r="N15" s="16" t="str">
        <f>H15</f>
        <v>乐为大魔珠</v>
      </c>
      <c r="O15" s="21" t="str">
        <f>I15</f>
        <v>LWMZ350D</v>
      </c>
      <c r="P15" s="16">
        <f>J15</f>
        <v>35025</v>
      </c>
      <c r="Q15" s="17">
        <f>E15</f>
        <v>0</v>
      </c>
    </row>
    <row r="16" customHeight="1" spans="1:17">
      <c r="A16" s="16">
        <f>型号!A16</f>
        <v>9</v>
      </c>
      <c r="B16" s="16" t="str">
        <f>型号!B16</f>
        <v>乐为大魔珠</v>
      </c>
      <c r="C16" s="21" t="str">
        <f>型号!C16</f>
        <v>LWMZ1000D</v>
      </c>
      <c r="D16" s="17">
        <f>型号!F16</f>
        <v>10015</v>
      </c>
      <c r="E16" s="17">
        <f>订货单!K36</f>
        <v>0</v>
      </c>
      <c r="F16" s="20"/>
      <c r="G16" s="16">
        <f>A16</f>
        <v>9</v>
      </c>
      <c r="H16" s="16" t="str">
        <f t="shared" ref="H16:P16" si="23">B16</f>
        <v>乐为大魔珠</v>
      </c>
      <c r="I16" s="21" t="str">
        <f>C16</f>
        <v>LWMZ1000D</v>
      </c>
      <c r="J16" s="16">
        <f>D16</f>
        <v>10015</v>
      </c>
      <c r="K16" s="16">
        <f>E16</f>
        <v>0</v>
      </c>
      <c r="L16" s="20"/>
      <c r="M16" s="16">
        <f t="shared" ref="M16:P16" si="24">G16</f>
        <v>9</v>
      </c>
      <c r="N16" s="16" t="str">
        <f>H16</f>
        <v>乐为大魔珠</v>
      </c>
      <c r="O16" s="21" t="str">
        <f>I16</f>
        <v>LWMZ1000D</v>
      </c>
      <c r="P16" s="16">
        <f>J16</f>
        <v>10015</v>
      </c>
      <c r="Q16" s="17">
        <f>E16</f>
        <v>0</v>
      </c>
    </row>
    <row r="17" customHeight="1" spans="1:17">
      <c r="A17" s="16">
        <v>10</v>
      </c>
      <c r="B17" s="16" t="s">
        <v>103</v>
      </c>
      <c r="C17" s="21"/>
      <c r="D17" s="17"/>
      <c r="E17" s="17">
        <v>1</v>
      </c>
      <c r="F17" s="20"/>
      <c r="G17" s="16">
        <f>A17</f>
        <v>10</v>
      </c>
      <c r="H17" s="16" t="str">
        <f t="shared" ref="H17:Q17" si="25">B17</f>
        <v>乐为样品包</v>
      </c>
      <c r="I17" s="21"/>
      <c r="J17" s="16"/>
      <c r="K17" s="16">
        <f>E17</f>
        <v>1</v>
      </c>
      <c r="L17" s="20"/>
      <c r="M17" s="16">
        <f t="shared" ref="M17:Q17" si="26">G17</f>
        <v>10</v>
      </c>
      <c r="N17" s="16" t="str">
        <f>H17</f>
        <v>乐为样品包</v>
      </c>
      <c r="O17" s="21"/>
      <c r="P17" s="16"/>
      <c r="Q17" s="16">
        <f>K17</f>
        <v>1</v>
      </c>
    </row>
    <row r="18" customHeight="1" spans="4:17">
      <c r="D18" s="22" t="s">
        <v>110</v>
      </c>
      <c r="E18" s="23">
        <f>SUM(E8:E17)</f>
        <v>1</v>
      </c>
      <c r="F18" s="20"/>
      <c r="J18" s="22" t="s">
        <v>110</v>
      </c>
      <c r="K18" s="23">
        <f>SUM(K8:K17)</f>
        <v>1</v>
      </c>
      <c r="L18" s="20"/>
      <c r="P18" s="22" t="s">
        <v>110</v>
      </c>
      <c r="Q18" s="23">
        <f>SUM(Q8:Q17)</f>
        <v>1</v>
      </c>
    </row>
    <row r="19" customHeight="1" spans="4:17">
      <c r="D19" s="24"/>
      <c r="E19" s="25"/>
      <c r="F19" s="20"/>
      <c r="J19" s="24"/>
      <c r="K19" s="25"/>
      <c r="L19" s="20"/>
      <c r="P19" s="24"/>
      <c r="Q19" s="25"/>
    </row>
    <row r="20" spans="2:14">
      <c r="B20" s="15" t="s">
        <v>111</v>
      </c>
      <c r="C20" s="26" t="s">
        <v>112</v>
      </c>
      <c r="F20" s="20"/>
      <c r="H20" s="15" t="s">
        <v>113</v>
      </c>
      <c r="I20" s="26"/>
      <c r="L20" s="20"/>
      <c r="N20" s="15" t="s">
        <v>114</v>
      </c>
    </row>
    <row r="21" spans="2:15">
      <c r="B21" s="15" t="s">
        <v>115</v>
      </c>
      <c r="E21" s="26"/>
      <c r="F21" s="20"/>
      <c r="H21" s="15"/>
      <c r="I21" s="26" t="s">
        <v>116</v>
      </c>
      <c r="L21" s="20"/>
      <c r="N21" s="15" t="s">
        <v>117</v>
      </c>
      <c r="O21" s="26" t="s">
        <v>118</v>
      </c>
    </row>
    <row r="23" spans="2:3">
      <c r="B23" s="26" t="s">
        <v>119</v>
      </c>
      <c r="C23" s="14">
        <f>订货单!C20</f>
        <v>0</v>
      </c>
    </row>
    <row r="24" spans="2:3">
      <c r="B24" s="26" t="s">
        <v>120</v>
      </c>
      <c r="C24" s="14">
        <f>订货单!C19</f>
        <v>0</v>
      </c>
    </row>
    <row r="25" spans="2:3">
      <c r="B25" s="26" t="s">
        <v>121</v>
      </c>
      <c r="C25" s="14">
        <f>订货单!C24</f>
        <v>0</v>
      </c>
    </row>
    <row r="26" spans="2:3">
      <c r="B26" s="26" t="s">
        <v>122</v>
      </c>
      <c r="C26" s="27" t="s">
        <v>123</v>
      </c>
    </row>
  </sheetData>
  <mergeCells count="3">
    <mergeCell ref="D5:E5"/>
    <mergeCell ref="J5:K5"/>
    <mergeCell ref="P5:Q5"/>
  </mergeCells>
  <pageMargins left="0.786805555555556" right="0.786805555555556" top="0.786805555555556" bottom="0.786805555555556" header="0" footer="0"/>
  <pageSetup paperSize="9" orientation="landscape" horizontalDpi="6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型号</vt:lpstr>
      <vt:lpstr>图片</vt:lpstr>
      <vt:lpstr>订货单</vt:lpstr>
      <vt:lpstr>发货单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2011-05-22T09:28:00Z</dcterms:created>
  <dcterms:modified xsi:type="dcterms:W3CDTF">2015-10-14T10:29:25Z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</Properties>
</file>